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8475" windowHeight="6150" activeTab="1"/>
  </bookViews>
  <sheets>
    <sheet name="บช.5" sheetId="65" r:id="rId1"/>
    <sheet name="งบแสดงฐานะ" sheetId="66" r:id="rId2"/>
    <sheet name="หมายเห 4" sheetId="75" r:id="rId3"/>
    <sheet name="หมายเหต 2,3,5" sheetId="67" r:id="rId4"/>
    <sheet name="หมายเหต 7" sheetId="68" r:id="rId5"/>
    <sheet name="เงินสะสม" sheetId="70" r:id="rId6"/>
    <sheet name="ผลการดำเนินงานจ่ายจากเงินรายรับ" sheetId="72" r:id="rId7"/>
    <sheet name="Sheet2" sheetId="87" r:id="rId8"/>
    <sheet name="Sheet3" sheetId="88" r:id="rId9"/>
  </sheets>
  <definedNames>
    <definedName name="_xlnm.Print_Area" localSheetId="4">'หมายเหต 7'!$A$1:$M$19</definedName>
    <definedName name="_xlnm.Print_Titles" localSheetId="0">บช.5!$5:$6</definedName>
  </definedNames>
  <calcPr calcId="125725"/>
</workbook>
</file>

<file path=xl/calcChain.xml><?xml version="1.0" encoding="utf-8"?>
<calcChain xmlns="http://schemas.openxmlformats.org/spreadsheetml/2006/main">
  <c r="C17" i="72"/>
  <c r="C18"/>
  <c r="C16"/>
  <c r="C15"/>
  <c r="C12"/>
  <c r="C10"/>
  <c r="C9"/>
  <c r="G20" i="75"/>
  <c r="H20"/>
  <c r="C20"/>
  <c r="B20"/>
  <c r="D20"/>
  <c r="E20"/>
  <c r="F13" i="68"/>
  <c r="F12"/>
  <c r="F11"/>
  <c r="F10"/>
  <c r="C14"/>
  <c r="I51" i="65"/>
  <c r="O51" s="1"/>
  <c r="I103"/>
  <c r="O103" s="1"/>
  <c r="I101"/>
  <c r="O101" s="1"/>
  <c r="S101" s="1"/>
  <c r="H128"/>
  <c r="K23" i="66"/>
  <c r="K22"/>
  <c r="H8" i="70"/>
  <c r="G17" i="75"/>
  <c r="G16"/>
  <c r="G15"/>
  <c r="H109" i="65"/>
  <c r="H126"/>
  <c r="Q126" s="1"/>
  <c r="R126" s="1"/>
  <c r="H124"/>
  <c r="Q124" s="1"/>
  <c r="R124" s="1"/>
  <c r="H129"/>
  <c r="Q129" s="1"/>
  <c r="R129" s="1"/>
  <c r="H127"/>
  <c r="Q127" s="1"/>
  <c r="R127" s="1"/>
  <c r="H120"/>
  <c r="H122"/>
  <c r="H121"/>
  <c r="Q121" s="1"/>
  <c r="R121" s="1"/>
  <c r="I95"/>
  <c r="O95" s="1"/>
  <c r="S95" s="1"/>
  <c r="I94"/>
  <c r="O94" s="1"/>
  <c r="S94" s="1"/>
  <c r="J23" i="70"/>
  <c r="G13" i="75"/>
  <c r="G9"/>
  <c r="I48" i="65"/>
  <c r="S48" s="1"/>
  <c r="I47"/>
  <c r="S47" s="1"/>
  <c r="G7" i="75"/>
  <c r="G8"/>
  <c r="I38" i="65"/>
  <c r="S38" s="1"/>
  <c r="I39"/>
  <c r="S39" s="1"/>
  <c r="I40"/>
  <c r="S40" s="1"/>
  <c r="I41"/>
  <c r="S41" s="1"/>
  <c r="I42"/>
  <c r="S42" s="1"/>
  <c r="I43"/>
  <c r="S43" s="1"/>
  <c r="I44"/>
  <c r="S44" s="1"/>
  <c r="F28" i="67" s="1"/>
  <c r="F32" s="1"/>
  <c r="H7" i="65"/>
  <c r="R7" s="1"/>
  <c r="H10"/>
  <c r="R10" s="1"/>
  <c r="H11"/>
  <c r="R11" s="1"/>
  <c r="H12"/>
  <c r="R12" s="1"/>
  <c r="F18" i="67" s="1"/>
  <c r="I8" i="66" s="1"/>
  <c r="H14" i="65"/>
  <c r="R14" s="1"/>
  <c r="H15"/>
  <c r="R15" s="1"/>
  <c r="H18"/>
  <c r="R18" s="1"/>
  <c r="H19"/>
  <c r="R19" s="1"/>
  <c r="H21"/>
  <c r="R21" s="1"/>
  <c r="H25"/>
  <c r="R25" s="1"/>
  <c r="I10" i="66" s="1"/>
  <c r="H22" i="65"/>
  <c r="R22" s="1"/>
  <c r="H23"/>
  <c r="R23" s="1"/>
  <c r="I32"/>
  <c r="S32" s="1"/>
  <c r="F36" i="67"/>
  <c r="I20" i="66" s="1"/>
  <c r="I36" i="65"/>
  <c r="Q36"/>
  <c r="I35"/>
  <c r="O35"/>
  <c r="I49"/>
  <c r="S49" s="1"/>
  <c r="H105"/>
  <c r="Q105" s="1"/>
  <c r="R105" s="1"/>
  <c r="H106"/>
  <c r="Q106" s="1"/>
  <c r="R106" s="1"/>
  <c r="H107"/>
  <c r="Q107" s="1"/>
  <c r="H108"/>
  <c r="Q108" s="1"/>
  <c r="R108" s="1"/>
  <c r="Q109"/>
  <c r="H110"/>
  <c r="Q110" s="1"/>
  <c r="R110" s="1"/>
  <c r="H111"/>
  <c r="Q111" s="1"/>
  <c r="R111" s="1"/>
  <c r="H112"/>
  <c r="Q112" s="1"/>
  <c r="R112" s="1"/>
  <c r="H113"/>
  <c r="Q113" s="1"/>
  <c r="H114"/>
  <c r="Q114" s="1"/>
  <c r="R114" s="1"/>
  <c r="Q115"/>
  <c r="R115" s="1"/>
  <c r="Q116"/>
  <c r="R116" s="1"/>
  <c r="H117"/>
  <c r="Q117" s="1"/>
  <c r="R117" s="1"/>
  <c r="H118"/>
  <c r="Q118" s="1"/>
  <c r="H119"/>
  <c r="Q119" s="1"/>
  <c r="R119" s="1"/>
  <c r="Q122"/>
  <c r="R122" s="1"/>
  <c r="H123"/>
  <c r="Q123" s="1"/>
  <c r="R123" s="1"/>
  <c r="H125"/>
  <c r="Q125" s="1"/>
  <c r="R125" s="1"/>
  <c r="I72"/>
  <c r="O72" s="1"/>
  <c r="E130"/>
  <c r="I46"/>
  <c r="S46" s="1"/>
  <c r="I87"/>
  <c r="O87" s="1"/>
  <c r="S87" s="1"/>
  <c r="I61"/>
  <c r="O61" s="1"/>
  <c r="S61" s="1"/>
  <c r="H27"/>
  <c r="F9" i="68"/>
  <c r="F8"/>
  <c r="J15" i="70"/>
  <c r="J16" s="1"/>
  <c r="I91" i="65"/>
  <c r="O91" s="1"/>
  <c r="S91" s="1"/>
  <c r="I92"/>
  <c r="O92" s="1"/>
  <c r="S92" s="1"/>
  <c r="I93"/>
  <c r="O93" s="1"/>
  <c r="I96"/>
  <c r="O96" s="1"/>
  <c r="S96" s="1"/>
  <c r="I97"/>
  <c r="O97" s="1"/>
  <c r="S97" s="1"/>
  <c r="I98"/>
  <c r="O98" s="1"/>
  <c r="S98" s="1"/>
  <c r="I99"/>
  <c r="O99" s="1"/>
  <c r="S99" s="1"/>
  <c r="I100"/>
  <c r="O100" s="1"/>
  <c r="S100" s="1"/>
  <c r="I102"/>
  <c r="O102" s="1"/>
  <c r="S102" s="1"/>
  <c r="I52"/>
  <c r="O52" s="1"/>
  <c r="S52" s="1"/>
  <c r="I53"/>
  <c r="O53" s="1"/>
  <c r="S53" s="1"/>
  <c r="C11" i="72"/>
  <c r="K17"/>
  <c r="C14"/>
  <c r="C13"/>
  <c r="C8"/>
  <c r="D30"/>
  <c r="B28"/>
  <c r="B30"/>
  <c r="N17"/>
  <c r="N19" s="1"/>
  <c r="M17"/>
  <c r="M19" s="1"/>
  <c r="J17"/>
  <c r="J19" s="1"/>
  <c r="I17"/>
  <c r="I19" s="1"/>
  <c r="H17"/>
  <c r="H19"/>
  <c r="G17"/>
  <c r="G19" s="1"/>
  <c r="F17"/>
  <c r="F19" s="1"/>
  <c r="E17"/>
  <c r="E19" s="1"/>
  <c r="D17"/>
  <c r="D19" s="1"/>
  <c r="R27" i="65"/>
  <c r="I89"/>
  <c r="O89" s="1"/>
  <c r="S89" s="1"/>
  <c r="B23" i="67"/>
  <c r="B24"/>
  <c r="B25"/>
  <c r="B26"/>
  <c r="B27"/>
  <c r="B28"/>
  <c r="B22"/>
  <c r="C11"/>
  <c r="K130" i="65"/>
  <c r="M130"/>
  <c r="I86"/>
  <c r="I85"/>
  <c r="O85" s="1"/>
  <c r="S85" s="1"/>
  <c r="I84"/>
  <c r="O84" s="1"/>
  <c r="S84" s="1"/>
  <c r="I83"/>
  <c r="O83" s="1"/>
  <c r="S83" s="1"/>
  <c r="I45"/>
  <c r="S45" s="1"/>
  <c r="I80"/>
  <c r="O80" s="1"/>
  <c r="S80" s="1"/>
  <c r="I63"/>
  <c r="O63" s="1"/>
  <c r="S63" s="1"/>
  <c r="I62"/>
  <c r="O62" s="1"/>
  <c r="S62" s="1"/>
  <c r="I60"/>
  <c r="O60" s="1"/>
  <c r="S60" s="1"/>
  <c r="I59"/>
  <c r="O59" s="1"/>
  <c r="S59" s="1"/>
  <c r="H20"/>
  <c r="R20" s="1"/>
  <c r="S29"/>
  <c r="I55"/>
  <c r="O55" s="1"/>
  <c r="S55" s="1"/>
  <c r="I56"/>
  <c r="O56" s="1"/>
  <c r="S56" s="1"/>
  <c r="I57"/>
  <c r="O57" s="1"/>
  <c r="S57" s="1"/>
  <c r="I58"/>
  <c r="O58" s="1"/>
  <c r="S58" s="1"/>
  <c r="I65"/>
  <c r="O65" s="1"/>
  <c r="S65" s="1"/>
  <c r="I66"/>
  <c r="O66" s="1"/>
  <c r="S66" s="1"/>
  <c r="I68"/>
  <c r="O68" s="1"/>
  <c r="S68" s="1"/>
  <c r="I73"/>
  <c r="O73" s="1"/>
  <c r="S73" s="1"/>
  <c r="I74"/>
  <c r="O74" s="1"/>
  <c r="S74" s="1"/>
  <c r="I75"/>
  <c r="O75" s="1"/>
  <c r="S75" s="1"/>
  <c r="I76"/>
  <c r="O76" s="1"/>
  <c r="S76" s="1"/>
  <c r="I77"/>
  <c r="O77" s="1"/>
  <c r="S77" s="1"/>
  <c r="I78"/>
  <c r="O78" s="1"/>
  <c r="S78" s="1"/>
  <c r="I79"/>
  <c r="O79" s="1"/>
  <c r="S79" s="1"/>
  <c r="I81"/>
  <c r="O81" s="1"/>
  <c r="S81" s="1"/>
  <c r="I82"/>
  <c r="O82" s="1"/>
  <c r="S82" s="1"/>
  <c r="O86"/>
  <c r="S86" s="1"/>
  <c r="I34"/>
  <c r="S34" s="1"/>
  <c r="I33"/>
  <c r="S33" s="1"/>
  <c r="I54"/>
  <c r="S54" s="1"/>
  <c r="I64"/>
  <c r="S64" s="1"/>
  <c r="I67"/>
  <c r="S67" s="1"/>
  <c r="I71"/>
  <c r="S71" s="1"/>
  <c r="I90"/>
  <c r="S90" s="1"/>
  <c r="I31"/>
  <c r="S31" s="1"/>
  <c r="I30"/>
  <c r="S30" s="1"/>
  <c r="H28"/>
  <c r="R28" s="1"/>
  <c r="H24"/>
  <c r="R24" s="1"/>
  <c r="H26"/>
  <c r="R26" s="1"/>
  <c r="H17"/>
  <c r="R17" s="1"/>
  <c r="R8"/>
  <c r="H9"/>
  <c r="R9"/>
  <c r="H13"/>
  <c r="R13"/>
  <c r="D130"/>
  <c r="T34"/>
  <c r="T33"/>
  <c r="A2" i="68"/>
  <c r="G14"/>
  <c r="E14"/>
  <c r="D14"/>
  <c r="I17" i="66"/>
  <c r="T29" i="65"/>
  <c r="T37"/>
  <c r="H29"/>
  <c r="G130"/>
  <c r="F130"/>
  <c r="S88"/>
  <c r="R109"/>
  <c r="B17" i="72"/>
  <c r="B19" s="1"/>
  <c r="F14" i="68"/>
  <c r="I21" i="66" s="1"/>
  <c r="C19" i="72" l="1"/>
  <c r="S130" i="65"/>
  <c r="Q128"/>
  <c r="R128" s="1"/>
  <c r="R113"/>
  <c r="I14" i="66"/>
  <c r="I18"/>
  <c r="I19"/>
  <c r="A2" i="70"/>
  <c r="Q130" i="65"/>
  <c r="H130"/>
  <c r="O130"/>
  <c r="S103"/>
  <c r="E131"/>
  <c r="M131"/>
  <c r="I130"/>
  <c r="I22" i="66"/>
  <c r="L16" i="70"/>
  <c r="M16" s="1"/>
  <c r="G131" i="65"/>
  <c r="C21" i="72"/>
  <c r="C28" s="1"/>
  <c r="S51" i="65"/>
  <c r="S93"/>
  <c r="R107"/>
  <c r="I23" i="66"/>
  <c r="R130" i="65" l="1"/>
  <c r="I24" i="66"/>
  <c r="K24" s="1"/>
  <c r="K19"/>
  <c r="M19" s="1"/>
  <c r="C30" i="72"/>
  <c r="C31" s="1"/>
  <c r="I131" i="65"/>
  <c r="Q131"/>
  <c r="S131" l="1"/>
</calcChain>
</file>

<file path=xl/sharedStrings.xml><?xml version="1.0" encoding="utf-8"?>
<sst xmlns="http://schemas.openxmlformats.org/spreadsheetml/2006/main" count="385" uniqueCount="339">
  <si>
    <t>กรมส่งเสริมการปกครองท้องถิ่น  กระทรวงมหาดไทย</t>
  </si>
  <si>
    <t>งบยอดดุลบัญชีต่าง ๆ</t>
  </si>
  <si>
    <t>ประเภท</t>
  </si>
  <si>
    <t>รหัสบัญชี</t>
  </si>
  <si>
    <t>รับจ่ายระหว่างงวด</t>
  </si>
  <si>
    <t>เดบิต</t>
  </si>
  <si>
    <t>เครดิต</t>
  </si>
  <si>
    <t>เงินสด</t>
  </si>
  <si>
    <t>รายจ่ายค้างจ่าย</t>
  </si>
  <si>
    <t>เงินสะสม</t>
  </si>
  <si>
    <t>รายจ่าย</t>
  </si>
  <si>
    <t>ค่าสาธารณูปโภค</t>
  </si>
  <si>
    <t>เงินอุดหนุน</t>
  </si>
  <si>
    <t>ค่าครุภัณฑ์</t>
  </si>
  <si>
    <t>ค่าภาคหลวงแร่</t>
  </si>
  <si>
    <t>รวมทั้งสิ้น</t>
  </si>
  <si>
    <t>เงินทุนสำรองเงินสะสม</t>
  </si>
  <si>
    <t>ค่าใช้สอย</t>
  </si>
  <si>
    <t>งบกลาง</t>
  </si>
  <si>
    <t>ค่าตอบแทน</t>
  </si>
  <si>
    <t>ค่าวัสดุ</t>
  </si>
  <si>
    <t>ค่าที่ดินและสิ่งก่อสร้าง</t>
  </si>
  <si>
    <t>ภาษีโรงเรือนและที่ดิน</t>
  </si>
  <si>
    <t>ภาษีสุรา</t>
  </si>
  <si>
    <t>ภาษีสรรพสามิต</t>
  </si>
  <si>
    <t>รายจ่ายรอจ่าย</t>
  </si>
  <si>
    <t>ลูกหนี้เงินยืมเงินงบประมาณ</t>
  </si>
  <si>
    <t>เงินฝากจังหวัด</t>
  </si>
  <si>
    <t>รายจ่ายผัดส่งใบสำคัญ</t>
  </si>
  <si>
    <t>..................................................................  ผู้จัดทำ</t>
  </si>
  <si>
    <t>ลูกหนี้เงินยืมเงินสะสม</t>
  </si>
  <si>
    <t>เงินเดือนฝ่ายการเมือง</t>
  </si>
  <si>
    <t>เงินเดือนฝ่ายประจำ</t>
  </si>
  <si>
    <t>เงินอุดหนุนค้างจ่าย</t>
  </si>
  <si>
    <t>เงินอุดหนุนทั่วไป</t>
  </si>
  <si>
    <t>เงินเกินบัญชี</t>
  </si>
  <si>
    <t>เงินรับฝาก</t>
  </si>
  <si>
    <t>งบแสดงฐานะการเงิน</t>
  </si>
  <si>
    <t>ทรัพย์สิน</t>
  </si>
  <si>
    <t xml:space="preserve">ทรัพย์สินตามงบทรัพย์สิน  </t>
  </si>
  <si>
    <t>(หมายเหตุ  1)</t>
  </si>
  <si>
    <t>(หมายเหตุ  2)</t>
  </si>
  <si>
    <t>หนี้สินและเงินสะสม</t>
  </si>
  <si>
    <t xml:space="preserve">ทุนทรัพย์สิน  </t>
  </si>
  <si>
    <t xml:space="preserve">เงินรับฝากต่าง ๆ </t>
  </si>
  <si>
    <t>(หมายเหตุ  3)</t>
  </si>
  <si>
    <t>(หมายเหตุ  4)</t>
  </si>
  <si>
    <t>(หมายเหตุ  5)</t>
  </si>
  <si>
    <t xml:space="preserve">เงินสะสม  </t>
  </si>
  <si>
    <t>หมายเหตุ  ประกอบงบแสดงฐานะการเงิน</t>
  </si>
  <si>
    <t>เงินฝากธนาคาร</t>
  </si>
  <si>
    <t>กรุงไทย</t>
  </si>
  <si>
    <t>รวม</t>
  </si>
  <si>
    <t>เงินรับฝาก  (หมายเหตุ 3)</t>
  </si>
  <si>
    <t>เงินประกันสัญญา</t>
  </si>
  <si>
    <t>หมวด / ประเภท</t>
  </si>
  <si>
    <t>จำนวนเงิน</t>
  </si>
  <si>
    <t>เบิกจ่ายแล้ว</t>
  </si>
  <si>
    <t>คงเหลือ</t>
  </si>
  <si>
    <t>หมายเหตุ</t>
  </si>
  <si>
    <t>ก่อหนี้ผูกพัน</t>
  </si>
  <si>
    <t>ไม่ก่อหนี้ผูกพัน</t>
  </si>
  <si>
    <t>หมวด/ประเภท</t>
  </si>
  <si>
    <t>งบเงินสะสม</t>
  </si>
  <si>
    <t>รับจริงสูงกว่ารายจ่ายจริง</t>
  </si>
  <si>
    <t>หัก  25 % ของรายรับจริงสูงกว่ารายจ่ายจริง</t>
  </si>
  <si>
    <t>( เงินทุนสำรองเงินสะสม )</t>
  </si>
  <si>
    <t>รายรับจริงสูงกว่ารายจ่ายจริงหลังหักทุนสำรองเงินสะสม</t>
  </si>
  <si>
    <t>บวก</t>
  </si>
  <si>
    <t>หัก</t>
  </si>
  <si>
    <r>
      <t xml:space="preserve">หมายเหตุ   </t>
    </r>
    <r>
      <rPr>
        <sz val="16"/>
        <rFont val="Angsana New"/>
        <family val="1"/>
      </rPr>
      <t xml:space="preserve"> </t>
    </r>
  </si>
  <si>
    <t>ประมาณการ</t>
  </si>
  <si>
    <t>รายได้จากทรัพย์สิน</t>
  </si>
  <si>
    <t>รายได้จากทุน</t>
  </si>
  <si>
    <t>รวมรายจ่ายทั้งสิ้น</t>
  </si>
  <si>
    <t>โอนปิดบัญชี</t>
  </si>
  <si>
    <t>รายการปรับปรุง</t>
  </si>
  <si>
    <t>(หมายเหตุ  7)</t>
  </si>
  <si>
    <t>รายการ</t>
  </si>
  <si>
    <t>รายรับ</t>
  </si>
  <si>
    <t>ภาษีบำรุงท้องที</t>
  </si>
  <si>
    <t>รายได้เบ็ดเตล็ดอื่น ๆ</t>
  </si>
  <si>
    <t>หมายเหตุ  7</t>
  </si>
  <si>
    <t>เงินสด  เงินฝากธนาคารและเงินฝากจังหวัด  (หมายเหตุ 2)</t>
  </si>
  <si>
    <t>ภาษีธุรกิจเฉพาะ</t>
  </si>
  <si>
    <t>ธนาคารกรุงไทย</t>
  </si>
  <si>
    <t>ธนาคารเพื่อการเกษตรและสหกรณ์การเกษตร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</si>
  <si>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</si>
  <si>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</si>
  <si>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</si>
  <si>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เงินขาดบัญชี</t>
  </si>
  <si>
    <t>รายจ่ายค้างจ่ายระหว่างดำเนินการ</t>
  </si>
  <si>
    <t xml:space="preserve">รายจ่ายค้างจ่าย </t>
  </si>
  <si>
    <t>ทุนสำรองเงินสะสม</t>
  </si>
  <si>
    <t>ภาษีหัก ณ ที่จ่าย</t>
  </si>
  <si>
    <t>หมวดภาษีอากร</t>
  </si>
  <si>
    <t>ภาษีป้าย</t>
  </si>
  <si>
    <t>หมวดค่าธรรมเนียม ค่าปรับ และใบอนุญาต</t>
  </si>
  <si>
    <t>ค่าธรรมเนียมเกี่ยวกับการควบคุมอาคาร</t>
  </si>
  <si>
    <t>ค่าธรรมเนียมจดทะเบียนพาณิชย์</t>
  </si>
  <si>
    <t>ค่าใบอนุญาตเกี่ยวกับการควบคุมอาคาร</t>
  </si>
  <si>
    <t>หมวดรายได้จากทรัพย์สิน</t>
  </si>
  <si>
    <t>ดอกเบี้ยเงินฝากธนาคาร</t>
  </si>
  <si>
    <t>หมวดรายได้เบ็ดเตล็ด</t>
  </si>
  <si>
    <t>หมวดภาษีจัดสรร</t>
  </si>
  <si>
    <t>ภาษีมูลค่าเพิ่มตาม พรบ. กำหนดแผน</t>
  </si>
  <si>
    <t>ภาษีมูลค่าเพิม  1 ใน  9</t>
  </si>
  <si>
    <t>ค่าภาคปิโตรเลียม</t>
  </si>
  <si>
    <t>ค่าธรรมเนียมจดทะเบียนสิทธินิติกรรมที่ดิน</t>
  </si>
  <si>
    <t>110100</t>
  </si>
  <si>
    <t>110202</t>
  </si>
  <si>
    <t>110204</t>
  </si>
  <si>
    <t>110205</t>
  </si>
  <si>
    <t>110602</t>
  </si>
  <si>
    <t>110603</t>
  </si>
  <si>
    <t>110601</t>
  </si>
  <si>
    <t>110605</t>
  </si>
  <si>
    <t>110606</t>
  </si>
  <si>
    <t>110608</t>
  </si>
  <si>
    <t>210200</t>
  </si>
  <si>
    <t>210300</t>
  </si>
  <si>
    <t>210401</t>
  </si>
  <si>
    <t>210402</t>
  </si>
  <si>
    <t>210403</t>
  </si>
  <si>
    <t>230102</t>
  </si>
  <si>
    <t>230105</t>
  </si>
  <si>
    <t>ค่าใช้จ่ายในการจัดเก็บ ภาษีบำรุงท้องที่  5%</t>
  </si>
  <si>
    <t>230200</t>
  </si>
  <si>
    <t>300000</t>
  </si>
  <si>
    <t>51000</t>
  </si>
  <si>
    <t>521000</t>
  </si>
  <si>
    <t>522000</t>
  </si>
  <si>
    <t>531000</t>
  </si>
  <si>
    <t>532000</t>
  </si>
  <si>
    <t>533000</t>
  </si>
  <si>
    <t>534000</t>
  </si>
  <si>
    <t>541000</t>
  </si>
  <si>
    <t>542000</t>
  </si>
  <si>
    <t>560000</t>
  </si>
  <si>
    <t>บัญชีภาษีหน้าฎีกา</t>
  </si>
  <si>
    <t>140000</t>
  </si>
  <si>
    <t>เงินทุนโครการเศรษฐกิจชุมชน</t>
  </si>
  <si>
    <t>7510000</t>
  </si>
  <si>
    <t>7522000</t>
  </si>
  <si>
    <t>7531000</t>
  </si>
  <si>
    <t>7532000</t>
  </si>
  <si>
    <t>7533000</t>
  </si>
  <si>
    <t>7541000</t>
  </si>
  <si>
    <t>7561000</t>
  </si>
  <si>
    <t>411001</t>
  </si>
  <si>
    <t>411002</t>
  </si>
  <si>
    <t>411003</t>
  </si>
  <si>
    <t>412106</t>
  </si>
  <si>
    <t>412111</t>
  </si>
  <si>
    <t>413003</t>
  </si>
  <si>
    <t>413999</t>
  </si>
  <si>
    <t>415999</t>
  </si>
  <si>
    <t>421002</t>
  </si>
  <si>
    <t>421004</t>
  </si>
  <si>
    <t>421005</t>
  </si>
  <si>
    <t>421006</t>
  </si>
  <si>
    <t>421007</t>
  </si>
  <si>
    <t>421012</t>
  </si>
  <si>
    <t>421013</t>
  </si>
  <si>
    <t>421015</t>
  </si>
  <si>
    <t>431002</t>
  </si>
  <si>
    <t>แผนก องค์การบริหารส่วนตำบลยะรม</t>
  </si>
  <si>
    <t>ประเภท กระแสรายวัน สาขาเบตง#912-6-01036-4</t>
  </si>
  <si>
    <t>ประเภท  ออมทรัพย์ สาขาเบตง  #912-0-07530-2</t>
  </si>
  <si>
    <t>ประเภท  ประจำ  สาขาเบตง  #912-2-06872-4</t>
  </si>
  <si>
    <t>ประเภท ออมทรัพย์ สาขาเบตง # 161-2-24615-4</t>
  </si>
  <si>
    <t>ประเภท ออมทรัพย์ สาขาเบตง # 161-2-00385-9</t>
  </si>
  <si>
    <t>ธนาคารอิสลามแห่งประเทศไทย</t>
  </si>
  <si>
    <t>ธนาคารออมสิน</t>
  </si>
  <si>
    <t>ประเภทประจำ สาขาเบตง #34-358-001867-3</t>
  </si>
  <si>
    <t>ประเภท ออมทรัพย์  ประจำ # 89-055-1-6048</t>
  </si>
  <si>
    <t>เงินส่วนลด ภบท 6 %</t>
  </si>
  <si>
    <t>230103</t>
  </si>
  <si>
    <t>230104</t>
  </si>
  <si>
    <t>230106</t>
  </si>
  <si>
    <t>ค่าธรรมเนียมเกี่ยวกับใบอนุญาตขายสุรา</t>
  </si>
  <si>
    <t>ค่าธรรมเนียมอื่น ๆ</t>
  </si>
  <si>
    <t>ค่าปรับผู้กระทำผิดกฏหมายจราจรทางบก</t>
  </si>
  <si>
    <t>ค่าปรับอื่น ๆ</t>
  </si>
  <si>
    <t>ค่าใบอนุญาตเกี่ยวกับการโฆษณาโดยใช้เครื่องขยายเสียง</t>
  </si>
  <si>
    <t>412107</t>
  </si>
  <si>
    <t>412108</t>
  </si>
  <si>
    <t>412109</t>
  </si>
  <si>
    <t>412110</t>
  </si>
  <si>
    <t>412112</t>
  </si>
  <si>
    <t>412113</t>
  </si>
  <si>
    <t>เงินที่เก็บตามกฏหมายว่าด้วยอุทยานแห่งชาติ</t>
  </si>
  <si>
    <t>เงินอุดหนุน - ค่าอาหารกลางวัน</t>
  </si>
  <si>
    <t>เงินอุดหนุน -  อาหารเสริมนม</t>
  </si>
  <si>
    <t>ค่าบริการสาธารณสุข</t>
  </si>
  <si>
    <t>เงินอุดหนุน-ค่าเบี้ยยังชีพผู้ป่ายเอดส์</t>
  </si>
  <si>
    <t>ค่าเบี้ยยังชีพคนชรา</t>
  </si>
  <si>
    <t>ค่าเบี้ยยังชีพคนพิการ</t>
  </si>
  <si>
    <t>เงินอุดหนุน - ส่งเสริมศักยภาพทางการศึกษา</t>
  </si>
  <si>
    <t>ค่าตอบแทน -  รายเดือนพนักงาน</t>
  </si>
  <si>
    <t>ค่าตอบแทน -  รายเดือนผู้ดูแลเด็ก</t>
  </si>
  <si>
    <t>ค่าปรับจราจรทางบก</t>
  </si>
  <si>
    <t>ค่าพาหนะสำรองข้อมูลผู้พิการ</t>
  </si>
  <si>
    <t>องค์การบริหารส่วนตำบลยะรม</t>
  </si>
  <si>
    <t xml:space="preserve"> -  ประเภท กระแสรายวัน</t>
  </si>
  <si>
    <t xml:space="preserve"> -  ประเภท  ประจำ</t>
  </si>
  <si>
    <t xml:space="preserve"> -  ประเภท  ออมทรัพย์</t>
  </si>
  <si>
    <t>อิสลามแห่งประเทศไทย</t>
  </si>
  <si>
    <t>เพื่อการเกษตรและสหกรณ์การเกษตร</t>
  </si>
  <si>
    <t>ออมสิน</t>
  </si>
  <si>
    <t>เงินสด และ เงินฝากธนาคาร</t>
  </si>
  <si>
    <t>ลูกหนี้ - เงินยืมเงินงบประมาณ</t>
  </si>
  <si>
    <t>ลูกหนี้ - ค่าภาษีโรงเรือนและที่ดิน</t>
  </si>
  <si>
    <t>ลูกหนี้ - ค่าภาษีบำรุงท้องที่</t>
  </si>
  <si>
    <t>(หมายเหตุ  8)</t>
  </si>
  <si>
    <t>รายจ่ายผัดส่งใบสำคัญ (หมายเหตุ 5)</t>
  </si>
  <si>
    <t>ค่าลงทะเบียนเข้าร่วมโครงการกะบวนทัศน์ใหม่</t>
  </si>
  <si>
    <t>ค่าขายทอดตลาดทรัพย์สิน</t>
  </si>
  <si>
    <t>เงินอุดหนุนเฉพาะกิจค้างจ่าย</t>
  </si>
  <si>
    <t>ได้รับจัดสรร</t>
  </si>
  <si>
    <t>รับคืน</t>
  </si>
  <si>
    <t>ค่าเบี้ยยังชีพความพิการ</t>
  </si>
  <si>
    <t>เงินอุดหนุนศูนย์พัฒนาครอบครัว</t>
  </si>
  <si>
    <t>หมายเหตุ  4</t>
  </si>
  <si>
    <t>1.  ลูกหนี้ค่าภาษี</t>
  </si>
  <si>
    <t>2.  เงินสะสมที่สามารถนำไปใช้ได</t>
  </si>
  <si>
    <t xml:space="preserve">                   </t>
  </si>
  <si>
    <t>งบแสดงผลการดำเนินงานจ่ายจากเงินรายรับ</t>
  </si>
  <si>
    <t>บริหารงานทั่วไป</t>
  </si>
  <si>
    <t>การรักษาความสงบภายใน</t>
  </si>
  <si>
    <t>สาธารณสุข</t>
  </si>
  <si>
    <t>เคหะและชุมชน</t>
  </si>
  <si>
    <t>สังคมสงเคราะห์</t>
  </si>
  <si>
    <t>การศึกษา</t>
  </si>
  <si>
    <t xml:space="preserve">     งบกลาง</t>
  </si>
  <si>
    <t xml:space="preserve">     เงินเดือนฝ่ายการเมือง</t>
  </si>
  <si>
    <t xml:space="preserve">     เงินเดือนฝ่ายประจำ</t>
  </si>
  <si>
    <t xml:space="preserve">     ค่าตอบแทน</t>
  </si>
  <si>
    <t xml:space="preserve">     ค่าใช้สอย</t>
  </si>
  <si>
    <t xml:space="preserve">     ค่าวัสดุ </t>
  </si>
  <si>
    <t xml:space="preserve">     ค่าสาธารณูปโภค</t>
  </si>
  <si>
    <t xml:space="preserve">     เงินอุดหนุน</t>
  </si>
  <si>
    <t xml:space="preserve">     ค่าครุภัณฑ์ (หมายเหตุ 1)</t>
  </si>
  <si>
    <t xml:space="preserve">     ค่าที่ดินและสิ่งก่อสร้าง (หมายเหตุ 2)</t>
  </si>
  <si>
    <t>รวมรายจ่ายประจำ</t>
  </si>
  <si>
    <t xml:space="preserve">     ภาษีอากร</t>
  </si>
  <si>
    <t xml:space="preserve">     ค่าธรรมเนียมค่าปรับและใบอนุญาต</t>
  </si>
  <si>
    <t xml:space="preserve">     รายได้จากทรัพย์สิน</t>
  </si>
  <si>
    <t xml:space="preserve">     รายได้เบ็ดเตล็ด</t>
  </si>
  <si>
    <t xml:space="preserve">     รายได้จากทุน</t>
  </si>
  <si>
    <t xml:space="preserve">     รัฐบาลจัดสรรให้</t>
  </si>
  <si>
    <t xml:space="preserve">     เงินอุดหนุนทั่วไป</t>
  </si>
  <si>
    <t>รวมรายรับประจำ</t>
  </si>
  <si>
    <t>เงินอุดหนุนเฉพาะกิจ (หมายเหตุ 4)</t>
  </si>
  <si>
    <t>รวมรายรับทั้งสิ้น</t>
  </si>
  <si>
    <t>รายรับสูงกว่ารายจ่าย</t>
  </si>
  <si>
    <t>สร้างความเข้มแข็งของชมุชน</t>
  </si>
  <si>
    <t>การเกษตร</t>
  </si>
  <si>
    <t>การศาสนาวัฒนธรรมและนันทนาการ</t>
  </si>
  <si>
    <t xml:space="preserve">     อุตสาหกรรมและ     การโยธา</t>
  </si>
  <si>
    <t>หมายเหตุ  8</t>
  </si>
  <si>
    <t>t-=te;-=;t4e0;t48984,87t4t8489,tk4e89,984984589 89504980,499809045948989849585989588958 5ttttuureutuuurt8urtuitr8j8t4r9iior9ri9ri9ririritrfuvjn           reyyyyy 7 yrttrryr</t>
  </si>
  <si>
    <t>mgnbccm,gm.g,fdbftyrhdjn ygukuhfjhbdvbmcrftrgf gvhnbkfdvnjxdfhnkjjum jo</t>
  </si>
  <si>
    <t>จ่ายขาดเงินสะสม</t>
  </si>
  <si>
    <t>รับ ชดใช้ค่าสินไหม ของปี 2552</t>
  </si>
  <si>
    <t>ปรับปรุงลูกหนี้ภาษีโรงเรือนและที่ดิน</t>
  </si>
  <si>
    <t>ปีงบประมาณ 2557</t>
  </si>
  <si>
    <t>ค่าตอบแทนพนักงานลูกจ้างและพนักงานจ้าง</t>
  </si>
  <si>
    <t>ประเถท ประจำ สาขาเบตง# 05-2-00978-4</t>
  </si>
  <si>
    <t>ค่าปรับผิดสัญญา</t>
  </si>
  <si>
    <t>ภาษีและค่าธรรมเนียมรถยนต์หรือล้อเลื่อน</t>
  </si>
  <si>
    <t>421001</t>
  </si>
  <si>
    <t>421014</t>
  </si>
  <si>
    <t>ค่าบริการทางการแพทย์</t>
  </si>
  <si>
    <t>รายจ่ายอื่น</t>
  </si>
  <si>
    <t>550000</t>
  </si>
  <si>
    <t>เงินประกันสังคม</t>
  </si>
  <si>
    <t>ลูกหนี้- ค่าภาษีป้าย</t>
  </si>
  <si>
    <t>ปีงบประมาณ 2558</t>
  </si>
  <si>
    <t>ประกันสังคม</t>
  </si>
  <si>
    <t xml:space="preserve">                  และจะเบิกจ่ายในปีงบประมาณต่อไป  รายละเอียดปรากฎตามหมายเหตุ 8.1</t>
  </si>
  <si>
    <t>2.  เงินสะสมที่ได้รับอนุมัติให้จ่ายและจะเบิกจ่ายปีถัดไป</t>
  </si>
  <si>
    <t>ประเภท ประจำ สาขาเบตง # 055-2-00978-4</t>
  </si>
  <si>
    <t>หมวดเงินอุดหนุนระบุวัตถุประสงค์</t>
  </si>
  <si>
    <t>เงินอุดหนุน -  ทุนการศึกษา</t>
  </si>
  <si>
    <t>เงินอุดหนุน-เงินเดือนครูและค่าตอบแทนพนักงานจ้าง</t>
  </si>
  <si>
    <t>รายจ่ายเงินอุดหนุนทั่วไประบุวัตถุประสงค์</t>
  </si>
  <si>
    <t>งบกลาง-ผู้สูงอายุ</t>
  </si>
  <si>
    <t>งบกลาง-ผู้พิการ</t>
  </si>
  <si>
    <t>งบกลาง-เงินประกันสังคม</t>
  </si>
  <si>
    <t>เงินเดือน (ฝ่ายประจำ) -ครูผู้ดูแลเด็กเล็ก</t>
  </si>
  <si>
    <t>งบกลาง-ทุนการศึกษา</t>
  </si>
  <si>
    <t>ค่าตอบแทน-ค่าตอบแทนพิเศษรายเดือนพนักงาน</t>
  </si>
  <si>
    <t>ค่าตอบแทน-ค่าตอบแทนพิเศษรายเดือนครูผู้ดูแลเด็กเล็ก</t>
  </si>
  <si>
    <t>ค่าวัสดุ - การจัดการเรียนการสอน</t>
  </si>
  <si>
    <t>751000</t>
  </si>
  <si>
    <t>753100</t>
  </si>
  <si>
    <t>ค่าวัสดุ-วัสดุการศึกษา</t>
  </si>
  <si>
    <t xml:space="preserve"> เพียง ณ  วันที่  30  กันยายน  2559</t>
  </si>
  <si>
    <t>ณ  วันที่  30  กันยายน  2559</t>
  </si>
  <si>
    <t>เงินสะสม  1  ตุลาคม  2558</t>
  </si>
  <si>
    <r>
      <t>หมายเหตุ</t>
    </r>
    <r>
      <rPr>
        <sz val="16"/>
        <rFont val="Cordia New"/>
        <family val="2"/>
      </rPr>
      <t xml:space="preserve">   ในปีงบประมาณ  2559  ได้รับอนุมัติให้จ่ายเงินสะสม  จำนวนเงิน 10,099,076.01 บาท</t>
    </r>
  </si>
  <si>
    <t>เงินอุดหนุนเฉพาะกิจค้างจ่าย ปี 2558</t>
  </si>
  <si>
    <t>ปีงบประมาณ 2559</t>
  </si>
  <si>
    <t>ค่าเบี้ยยังชีพผู้สูงอายุ</t>
  </si>
  <si>
    <t>ค่าเบี้ยยังชีพผู้พิการ</t>
  </si>
  <si>
    <t>ค่าเล่าเรียนบุตร</t>
  </si>
  <si>
    <t>งวด 1 ตุลาคม 2558  ถึง  30 กันยายน 2559</t>
  </si>
  <si>
    <t>ดุลยกมา ( 1 ต.ค. 58)</t>
  </si>
  <si>
    <t>เงินอุดหนุน -  ชดเชยรายได้</t>
  </si>
  <si>
    <t>เงินอุดหนุน - โครงการก่อสร้าง อาคารศูนย์พัฒนาเด็กเล็ก</t>
  </si>
  <si>
    <t>เงินอุดหนุน -  วัสดุการเรียนการสอน</t>
  </si>
  <si>
    <t>เงินอุดหนุน-เงินช่วยเหลือการศึกษาบุตร</t>
  </si>
  <si>
    <t>ค่าตอบแทนน-เงินช่วยเหลือการศึกษาบุตร</t>
  </si>
  <si>
    <t>ค่าที่ดินและสิ่งก่อสร้าง-ก่อสร้างศูนย์พัฒนาเด็กเล็ก</t>
  </si>
  <si>
    <t>ค่าที่ดินและสิ่งก่อสร้าง-ก่อสร้างสนามฟุตบอล</t>
  </si>
  <si>
    <t>7542003</t>
  </si>
  <si>
    <t>ค่าใช้สอย-โครงการขลิปอวัยวะเพศชาย</t>
  </si>
  <si>
    <t>ค่าทีดินและสิ่งก่อสร้าง-ค่าก่อสร้างสนามฟุตซอล</t>
  </si>
  <si>
    <t>ดุลวันสิ้นงวด (30 ก.ย.59)</t>
  </si>
  <si>
    <t>ดุลหลังปิดบัญชี (30 ก.ย.59)</t>
  </si>
  <si>
    <t>ค่าก่อสร้างถนน คสล. หมู่ที่ 5 ออกหมู่ที่ 3</t>
  </si>
  <si>
    <t>ค่าก่อสร้างถนน คสล.สายกงสีใหญ๋ หมู่ที่ 4</t>
  </si>
  <si>
    <t>ค่าก่อสร้างถตต คสล. บ้านเก็ตลาลัง หมู่ที่ 8</t>
  </si>
  <si>
    <t>ค่าก่อสร้างถนน คสล. ซอยจาเราะลอเบาะ หมู่ที่ 2</t>
  </si>
  <si>
    <t>ค่าก่อสร้างคูระบายน้ำพร้อมฝาปิด ซอยปอเนาะ หมู่ที่ 7</t>
  </si>
  <si>
    <t>ค่าก่อสร้างคูระบายน้ำพร้อมฝาปิด หน้าบ้านปะลันโซ๊ะ หมู่ที่3</t>
  </si>
  <si>
    <t xml:space="preserve">          (นายแวบือราเฮง  เปาะโน)                           (นางปัทมา    อิสเฮาะ)               (นางปัทมา    อิสเฮาะ)</t>
  </si>
  <si>
    <t>นักวิชาการเงินและบัญชีชำนาญการ               ปลัดองค์การบริหารส่วนตำบลยะรม     ปลัดองค์การบริหารส่วนตำบลยะรม</t>
  </si>
  <si>
    <t>รักษาราชการแทนผู้อำนวยการกองคลัง                                                          ปฎิบัติหน้าที่นายก  อบต.ยะรม</t>
  </si>
  <si>
    <t>เงินสะสม  30  กันยายน  2559</t>
  </si>
  <si>
    <t>เงินสะสม  30  กันยายน  2559   ประกอบด้วย</t>
  </si>
  <si>
    <t>รายจ่ายรอจ่ายเหลือจ่าย ปี 2558</t>
  </si>
  <si>
    <t>เงินอุดหนุนชดเชยรายได้</t>
  </si>
  <si>
    <t>เงินอุดหนุนระบุวัตถุประสงค์/เฉพาะกิจ (หมายเหตุ 3)</t>
  </si>
  <si>
    <t>ตั้งแต่วันที่  1  ตุลาคม  2558  ถึงวันที่  30  กันยายน  2559</t>
  </si>
  <si>
    <t xml:space="preserve">           แวบือราเฮง  เปาะโน</t>
  </si>
  <si>
    <t xml:space="preserve">   ปัทมา  อิสเฮาะ</t>
  </si>
  <si>
    <t xml:space="preserve">         ปัทมา   อิสเฮาะ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</si>
</sst>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  <numFmt numFmtId="189" formatCode="\(#,##0.00_);\(#,##0.00\)"/>
    <numFmt numFmtId="190" formatCode="_(* #,##0.00_);_(* \(#,##0.00\);_(* &quot;-&quot;??_);_(@_)"/>
    <numFmt numFmtId="191" formatCode="t&quot;฿&quot;#,##0.00_);\(#,##0.00\)"/>
    <numFmt numFmtId="192" formatCode="#,##0.00_);\(#,##0.00\)"/>
    <numFmt numFmtId="193" formatCode="_(* #,##0_);_(* \(#,##0\);_(* &quot;-&quot;??_);_(@_)"/>
  </numFmts>
  <fonts count="47">
    <font>
      <sz val="10"/>
      <name val="Arial"/>
      <charset val="222"/>
    </font>
    <font>
      <sz val="10"/>
      <name val="Arial"/>
      <charset val="222"/>
    </font>
    <font>
      <sz val="8"/>
      <name val="Arial"/>
      <family val="2"/>
    </font>
    <font>
      <sz val="10"/>
      <name val="Arial"/>
      <family val="2"/>
    </font>
    <font>
      <sz val="14"/>
      <name val="Cordia New"/>
      <family val="2"/>
    </font>
    <font>
      <b/>
      <sz val="20"/>
      <name val="Cordia New"/>
      <family val="2"/>
    </font>
    <font>
      <sz val="15"/>
      <name val="Cordia New"/>
      <family val="2"/>
    </font>
    <font>
      <b/>
      <sz val="18"/>
      <name val="Cordia New"/>
      <family val="2"/>
    </font>
    <font>
      <b/>
      <sz val="16"/>
      <name val="Cordia New"/>
      <family val="2"/>
    </font>
    <font>
      <b/>
      <sz val="15"/>
      <name val="Cordia New"/>
      <family val="2"/>
    </font>
    <font>
      <b/>
      <sz val="18"/>
      <name val="CordiaUPC"/>
      <family val="2"/>
    </font>
    <font>
      <sz val="18"/>
      <name val="Cordia New"/>
      <family val="2"/>
    </font>
    <font>
      <b/>
      <sz val="16"/>
      <name val="CordiaUPC"/>
      <family val="2"/>
    </font>
    <font>
      <sz val="16"/>
      <name val="CordiaUPC"/>
      <family val="2"/>
    </font>
    <font>
      <sz val="16"/>
      <name val="Cordia New"/>
      <family val="2"/>
    </font>
    <font>
      <sz val="15"/>
      <name val="CordiaUPC"/>
      <family val="2"/>
    </font>
    <font>
      <b/>
      <sz val="20"/>
      <name val="CordiaUPC"/>
      <family val="2"/>
    </font>
    <font>
      <sz val="14"/>
      <name val="CordiaUPC"/>
      <family val="2"/>
    </font>
    <font>
      <sz val="16"/>
      <name val="CordiaUPC"/>
      <family val="2"/>
      <charset val="222"/>
    </font>
    <font>
      <b/>
      <u/>
      <sz val="16"/>
      <name val="Cordia New"/>
      <family val="2"/>
    </font>
    <font>
      <b/>
      <sz val="16"/>
      <name val="Angsana New"/>
      <family val="1"/>
    </font>
    <font>
      <sz val="16"/>
      <name val="Angsana New"/>
      <family val="1"/>
    </font>
    <font>
      <b/>
      <sz val="18"/>
      <name val="Angsana New"/>
      <family val="1"/>
    </font>
    <font>
      <sz val="15"/>
      <name val="Angsana New"/>
      <family val="1"/>
    </font>
    <font>
      <sz val="14"/>
      <name val="Angsana New"/>
      <family val="1"/>
    </font>
    <font>
      <b/>
      <u/>
      <sz val="16"/>
      <name val="Angsana New"/>
      <family val="1"/>
    </font>
    <font>
      <b/>
      <sz val="14"/>
      <name val="Angsana New"/>
      <family val="1"/>
    </font>
    <font>
      <u/>
      <sz val="16"/>
      <name val="Angsana New"/>
      <family val="1"/>
    </font>
    <font>
      <u/>
      <sz val="15"/>
      <name val="Angsana New"/>
      <family val="1"/>
    </font>
    <font>
      <b/>
      <sz val="13"/>
      <name val="AngsanaUPC"/>
      <family val="1"/>
      <charset val="222"/>
    </font>
    <font>
      <sz val="14"/>
      <name val="AngsanaUPC"/>
      <family val="1"/>
      <charset val="222"/>
    </font>
    <font>
      <sz val="16"/>
      <name val="DilleniaUPC"/>
      <family val="1"/>
    </font>
    <font>
      <b/>
      <sz val="14"/>
      <name val="AngsanaUPC"/>
      <family val="1"/>
      <charset val="222"/>
    </font>
    <font>
      <sz val="16"/>
      <name val="AngsanaUPC"/>
      <family val="1"/>
      <charset val="222"/>
    </font>
    <font>
      <b/>
      <sz val="16"/>
      <name val="AngsanaUPC"/>
      <family val="1"/>
      <charset val="222"/>
    </font>
    <font>
      <sz val="14"/>
      <color indexed="8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6"/>
      <name val="AngsanaUPC"/>
      <family val="1"/>
      <charset val="222"/>
    </font>
    <font>
      <sz val="16"/>
      <color indexed="8"/>
      <name val="AngsanaUPC"/>
      <family val="1"/>
      <charset val="222"/>
    </font>
    <font>
      <sz val="15"/>
      <color indexed="8"/>
      <name val="AngsanaUPC"/>
      <family val="1"/>
      <charset val="222"/>
    </font>
    <font>
      <b/>
      <sz val="14"/>
      <color indexed="8"/>
      <name val="AngsanaUPC"/>
      <family val="1"/>
      <charset val="222"/>
    </font>
    <font>
      <b/>
      <sz val="14"/>
      <color indexed="10"/>
      <name val="AngsanaUPC"/>
      <family val="1"/>
      <charset val="222"/>
    </font>
    <font>
      <sz val="14"/>
      <name val="Arial"/>
      <family val="2"/>
    </font>
    <font>
      <b/>
      <sz val="16"/>
      <name val="DilleniaUPC"/>
      <family val="1"/>
    </font>
    <font>
      <b/>
      <u/>
      <sz val="16"/>
      <name val="DilleniaUPC"/>
      <family val="1"/>
    </font>
    <font>
      <sz val="8"/>
      <name val="Arial"/>
      <charset val="222"/>
    </font>
    <font>
      <sz val="16"/>
      <name val="AngsanaUPC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8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283">
    <xf numFmtId="0" fontId="0" fillId="0" borderId="0" xfId="0"/>
    <xf numFmtId="0" fontId="6" fillId="0" borderId="0" xfId="4" applyFont="1"/>
    <xf numFmtId="0" fontId="8" fillId="0" borderId="0" xfId="4" applyFont="1" applyAlignment="1">
      <alignment horizontal="center"/>
    </xf>
    <xf numFmtId="43" fontId="6" fillId="0" borderId="0" xfId="2" applyFont="1"/>
    <xf numFmtId="43" fontId="6" fillId="0" borderId="1" xfId="2" applyFont="1" applyBorder="1"/>
    <xf numFmtId="43" fontId="6" fillId="0" borderId="0" xfId="2" applyFont="1" applyBorder="1"/>
    <xf numFmtId="43" fontId="9" fillId="0" borderId="2" xfId="2" applyFont="1" applyBorder="1"/>
    <xf numFmtId="43" fontId="6" fillId="0" borderId="0" xfId="4" applyNumberFormat="1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43" fontId="13" fillId="0" borderId="0" xfId="2" applyFont="1"/>
    <xf numFmtId="0" fontId="14" fillId="0" borderId="0" xfId="4" applyFont="1"/>
    <xf numFmtId="0" fontId="15" fillId="0" borderId="0" xfId="4" applyFont="1"/>
    <xf numFmtId="43" fontId="15" fillId="0" borderId="0" xfId="2" applyFont="1"/>
    <xf numFmtId="43" fontId="13" fillId="0" borderId="0" xfId="2" applyFont="1" applyAlignment="1">
      <alignment horizontal="center"/>
    </xf>
    <xf numFmtId="0" fontId="6" fillId="0" borderId="0" xfId="4" applyFont="1" applyAlignment="1">
      <alignment horizontal="right"/>
    </xf>
    <xf numFmtId="0" fontId="12" fillId="0" borderId="0" xfId="4" applyFont="1" applyAlignment="1">
      <alignment horizontal="center"/>
    </xf>
    <xf numFmtId="0" fontId="9" fillId="0" borderId="0" xfId="4" applyFont="1" applyAlignment="1">
      <alignment horizontal="right"/>
    </xf>
    <xf numFmtId="43" fontId="12" fillId="0" borderId="0" xfId="2" applyFont="1" applyBorder="1"/>
    <xf numFmtId="0" fontId="10" fillId="0" borderId="0" xfId="4" applyFont="1"/>
    <xf numFmtId="0" fontId="16" fillId="0" borderId="0" xfId="4" applyFont="1" applyAlignment="1">
      <alignment horizontal="center"/>
    </xf>
    <xf numFmtId="0" fontId="17" fillId="0" borderId="0" xfId="4" applyFont="1"/>
    <xf numFmtId="43" fontId="4" fillId="0" borderId="0" xfId="2" applyFont="1"/>
    <xf numFmtId="0" fontId="18" fillId="0" borderId="0" xfId="3" applyFont="1" applyFill="1" applyBorder="1" applyAlignment="1">
      <alignment horizontal="left" vertical="center"/>
    </xf>
    <xf numFmtId="43" fontId="14" fillId="0" borderId="0" xfId="2" applyFont="1" applyBorder="1"/>
    <xf numFmtId="43" fontId="12" fillId="0" borderId="2" xfId="2" applyFont="1" applyBorder="1"/>
    <xf numFmtId="188" fontId="14" fillId="0" borderId="0" xfId="2" applyNumberFormat="1" applyFont="1"/>
    <xf numFmtId="43" fontId="14" fillId="0" borderId="0" xfId="2" applyFont="1"/>
    <xf numFmtId="188" fontId="14" fillId="0" borderId="0" xfId="2" applyNumberFormat="1" applyFont="1" applyAlignment="1">
      <alignment horizontal="right" vertical="center"/>
    </xf>
    <xf numFmtId="188" fontId="8" fillId="0" borderId="3" xfId="2" applyNumberFormat="1" applyFont="1" applyBorder="1" applyAlignment="1">
      <alignment horizontal="center"/>
    </xf>
    <xf numFmtId="188" fontId="9" fillId="0" borderId="3" xfId="2" applyNumberFormat="1" applyFont="1" applyBorder="1" applyAlignment="1">
      <alignment horizontal="center"/>
    </xf>
    <xf numFmtId="43" fontId="14" fillId="0" borderId="4" xfId="2" applyFont="1" applyBorder="1"/>
    <xf numFmtId="43" fontId="14" fillId="0" borderId="4" xfId="5" applyFont="1" applyBorder="1"/>
    <xf numFmtId="188" fontId="14" fillId="0" borderId="4" xfId="2" applyNumberFormat="1" applyFont="1" applyBorder="1"/>
    <xf numFmtId="43" fontId="14" fillId="0" borderId="4" xfId="5" applyFont="1" applyFill="1" applyBorder="1"/>
    <xf numFmtId="190" fontId="8" fillId="0" borderId="5" xfId="1" applyNumberFormat="1" applyFont="1" applyBorder="1"/>
    <xf numFmtId="188" fontId="14" fillId="0" borderId="0" xfId="2" applyNumberFormat="1" applyFont="1" applyAlignment="1">
      <alignment horizontal="right"/>
    </xf>
    <xf numFmtId="0" fontId="8" fillId="0" borderId="5" xfId="4" applyFont="1" applyBorder="1" applyAlignment="1">
      <alignment horizontal="center"/>
    </xf>
    <xf numFmtId="188" fontId="14" fillId="0" borderId="3" xfId="2" applyNumberFormat="1" applyFont="1" applyBorder="1"/>
    <xf numFmtId="0" fontId="14" fillId="0" borderId="6" xfId="4" applyFont="1" applyBorder="1"/>
    <xf numFmtId="0" fontId="14" fillId="0" borderId="7" xfId="4" applyFont="1" applyBorder="1"/>
    <xf numFmtId="0" fontId="14" fillId="0" borderId="8" xfId="4" applyFont="1" applyBorder="1"/>
    <xf numFmtId="43" fontId="24" fillId="0" borderId="0" xfId="2" applyFont="1" applyFill="1" applyBorder="1"/>
    <xf numFmtId="0" fontId="18" fillId="0" borderId="0" xfId="0" applyFont="1" applyAlignment="1">
      <alignment horizontal="center"/>
    </xf>
    <xf numFmtId="0" fontId="18" fillId="0" borderId="0" xfId="0" applyFont="1"/>
    <xf numFmtId="190" fontId="18" fillId="0" borderId="0" xfId="5" applyNumberFormat="1" applyFont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190" fontId="18" fillId="0" borderId="0" xfId="5" applyNumberFormat="1" applyFont="1" applyFill="1" applyBorder="1"/>
    <xf numFmtId="0" fontId="20" fillId="0" borderId="0" xfId="4" applyFont="1" applyFill="1" applyAlignment="1">
      <alignment horizontal="center"/>
    </xf>
    <xf numFmtId="43" fontId="21" fillId="0" borderId="0" xfId="2" applyFont="1" applyFill="1" applyAlignment="1">
      <alignment horizontal="right"/>
    </xf>
    <xf numFmtId="0" fontId="21" fillId="0" borderId="0" xfId="4" applyFont="1" applyFill="1"/>
    <xf numFmtId="0" fontId="23" fillId="0" borderId="0" xfId="4" applyFont="1" applyFill="1"/>
    <xf numFmtId="43" fontId="23" fillId="0" borderId="0" xfId="2" applyFont="1" applyFill="1"/>
    <xf numFmtId="0" fontId="20" fillId="0" borderId="0" xfId="4" applyFont="1" applyFill="1"/>
    <xf numFmtId="43" fontId="24" fillId="0" borderId="0" xfId="2" applyFont="1" applyFill="1"/>
    <xf numFmtId="0" fontId="24" fillId="0" borderId="0" xfId="4" applyFont="1" applyFill="1"/>
    <xf numFmtId="0" fontId="25" fillId="0" borderId="0" xfId="4" applyFont="1" applyFill="1" applyAlignment="1">
      <alignment horizontal="center"/>
    </xf>
    <xf numFmtId="43" fontId="24" fillId="0" borderId="11" xfId="2" applyNumberFormat="1" applyFont="1" applyFill="1" applyBorder="1"/>
    <xf numFmtId="2" fontId="23" fillId="0" borderId="0" xfId="4" applyNumberFormat="1" applyFont="1" applyFill="1"/>
    <xf numFmtId="0" fontId="21" fillId="0" borderId="0" xfId="0" applyFont="1" applyFill="1"/>
    <xf numFmtId="43" fontId="21" fillId="0" borderId="0" xfId="5" applyFont="1" applyFill="1"/>
    <xf numFmtId="43" fontId="21" fillId="0" borderId="0" xfId="0" applyNumberFormat="1" applyFont="1" applyFill="1"/>
    <xf numFmtId="0" fontId="25" fillId="0" borderId="0" xfId="4" applyFont="1" applyFill="1"/>
    <xf numFmtId="189" fontId="21" fillId="0" borderId="0" xfId="0" applyNumberFormat="1" applyFont="1" applyFill="1"/>
    <xf numFmtId="43" fontId="26" fillId="0" borderId="2" xfId="2" applyFont="1" applyFill="1" applyBorder="1"/>
    <xf numFmtId="43" fontId="23" fillId="0" borderId="0" xfId="4" applyNumberFormat="1" applyFont="1" applyFill="1"/>
    <xf numFmtId="43" fontId="21" fillId="0" borderId="0" xfId="2" applyFont="1" applyFill="1"/>
    <xf numFmtId="0" fontId="27" fillId="0" borderId="0" xfId="4" applyFont="1" applyFill="1"/>
    <xf numFmtId="43" fontId="27" fillId="0" borderId="0" xfId="2" applyFont="1" applyFill="1"/>
    <xf numFmtId="0" fontId="28" fillId="0" borderId="0" xfId="4" applyFont="1" applyFill="1"/>
    <xf numFmtId="0" fontId="20" fillId="0" borderId="0" xfId="0" applyFont="1" applyFill="1"/>
    <xf numFmtId="0" fontId="21" fillId="0" borderId="12" xfId="5" applyNumberFormat="1" applyFont="1" applyFill="1" applyBorder="1" applyAlignment="1">
      <alignment horizontal="center"/>
    </xf>
    <xf numFmtId="0" fontId="21" fillId="0" borderId="12" xfId="0" applyFont="1" applyFill="1" applyBorder="1"/>
    <xf numFmtId="43" fontId="21" fillId="0" borderId="12" xfId="5" applyFont="1" applyFill="1" applyBorder="1"/>
    <xf numFmtId="0" fontId="21" fillId="0" borderId="13" xfId="5" applyNumberFormat="1" applyFont="1" applyFill="1" applyBorder="1" applyAlignment="1">
      <alignment horizontal="center"/>
    </xf>
    <xf numFmtId="43" fontId="20" fillId="0" borderId="0" xfId="5" applyFont="1" applyFill="1"/>
    <xf numFmtId="43" fontId="21" fillId="0" borderId="14" xfId="5" applyFont="1" applyFill="1" applyBorder="1" applyAlignment="1">
      <alignment horizontal="center"/>
    </xf>
    <xf numFmtId="43" fontId="21" fillId="0" borderId="12" xfId="5" applyFont="1" applyFill="1" applyBorder="1" applyAlignment="1">
      <alignment horizontal="center"/>
    </xf>
    <xf numFmtId="0" fontId="14" fillId="0" borderId="0" xfId="0" applyFont="1"/>
    <xf numFmtId="43" fontId="14" fillId="0" borderId="0" xfId="5" applyFont="1"/>
    <xf numFmtId="0" fontId="24" fillId="0" borderId="15" xfId="0" applyFont="1" applyFill="1" applyBorder="1"/>
    <xf numFmtId="49" fontId="24" fillId="0" borderId="12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43" fontId="21" fillId="0" borderId="16" xfId="5" applyFont="1" applyFill="1" applyBorder="1" applyAlignment="1">
      <alignment horizontal="center"/>
    </xf>
    <xf numFmtId="43" fontId="21" fillId="0" borderId="15" xfId="5" applyFont="1" applyFill="1" applyBorder="1" applyAlignment="1">
      <alignment horizontal="center"/>
    </xf>
    <xf numFmtId="43" fontId="21" fillId="0" borderId="17" xfId="5" applyFont="1" applyFill="1" applyBorder="1" applyAlignment="1">
      <alignment horizontal="center"/>
    </xf>
    <xf numFmtId="43" fontId="21" fillId="0" borderId="13" xfId="5" applyFont="1" applyFill="1" applyBorder="1"/>
    <xf numFmtId="49" fontId="24" fillId="0" borderId="10" xfId="0" applyNumberFormat="1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49" fontId="24" fillId="0" borderId="3" xfId="0" applyNumberFormat="1" applyFont="1" applyFill="1" applyBorder="1" applyAlignment="1">
      <alignment horizontal="center"/>
    </xf>
    <xf numFmtId="43" fontId="21" fillId="0" borderId="9" xfId="5" applyFont="1" applyFill="1" applyBorder="1" applyAlignment="1">
      <alignment horizontal="center"/>
    </xf>
    <xf numFmtId="43" fontId="21" fillId="0" borderId="9" xfId="0" applyNumberFormat="1" applyFont="1" applyFill="1" applyBorder="1" applyAlignment="1">
      <alignment horizontal="center"/>
    </xf>
    <xf numFmtId="49" fontId="24" fillId="0" borderId="16" xfId="0" applyNumberFormat="1" applyFont="1" applyFill="1" applyBorder="1" applyAlignment="1">
      <alignment horizontal="center"/>
    </xf>
    <xf numFmtId="43" fontId="21" fillId="0" borderId="16" xfId="5" applyFont="1" applyFill="1" applyBorder="1"/>
    <xf numFmtId="43" fontId="21" fillId="0" borderId="16" xfId="5" applyNumberFormat="1" applyFont="1" applyFill="1" applyBorder="1"/>
    <xf numFmtId="49" fontId="24" fillId="0" borderId="13" xfId="0" applyNumberFormat="1" applyFont="1" applyFill="1" applyBorder="1" applyAlignment="1">
      <alignment horizontal="center"/>
    </xf>
    <xf numFmtId="43" fontId="21" fillId="0" borderId="18" xfId="5" applyFont="1" applyFill="1" applyBorder="1" applyAlignment="1">
      <alignment horizontal="center"/>
    </xf>
    <xf numFmtId="43" fontId="21" fillId="0" borderId="13" xfId="5" applyFont="1" applyFill="1" applyBorder="1" applyAlignment="1">
      <alignment horizontal="center"/>
    </xf>
    <xf numFmtId="43" fontId="21" fillId="0" borderId="13" xfId="5" applyNumberFormat="1" applyFont="1" applyFill="1" applyBorder="1"/>
    <xf numFmtId="43" fontId="21" fillId="0" borderId="12" xfId="5" applyNumberFormat="1" applyFont="1" applyFill="1" applyBorder="1"/>
    <xf numFmtId="0" fontId="21" fillId="0" borderId="12" xfId="5" applyNumberFormat="1" applyFont="1" applyFill="1" applyBorder="1"/>
    <xf numFmtId="188" fontId="21" fillId="0" borderId="12" xfId="5" applyNumberFormat="1" applyFont="1" applyFill="1" applyBorder="1" applyAlignment="1">
      <alignment horizontal="center"/>
    </xf>
    <xf numFmtId="188" fontId="21" fillId="0" borderId="12" xfId="5" applyNumberFormat="1" applyFont="1" applyFill="1" applyBorder="1"/>
    <xf numFmtId="49" fontId="24" fillId="0" borderId="12" xfId="5" applyNumberFormat="1" applyFont="1" applyFill="1" applyBorder="1" applyAlignment="1">
      <alignment horizontal="center"/>
    </xf>
    <xf numFmtId="190" fontId="21" fillId="0" borderId="12" xfId="5" applyNumberFormat="1" applyFont="1" applyFill="1" applyBorder="1"/>
    <xf numFmtId="190" fontId="21" fillId="0" borderId="13" xfId="5" applyNumberFormat="1" applyFont="1" applyFill="1" applyBorder="1"/>
    <xf numFmtId="190" fontId="21" fillId="0" borderId="12" xfId="5" applyNumberFormat="1" applyFont="1" applyFill="1" applyBorder="1" applyAlignment="1">
      <alignment horizontal="center"/>
    </xf>
    <xf numFmtId="190" fontId="21" fillId="0" borderId="17" xfId="5" applyNumberFormat="1" applyFont="1" applyFill="1" applyBorder="1"/>
    <xf numFmtId="43" fontId="21" fillId="0" borderId="12" xfId="0" applyNumberFormat="1" applyFont="1" applyFill="1" applyBorder="1"/>
    <xf numFmtId="43" fontId="21" fillId="0" borderId="19" xfId="5" applyFont="1" applyFill="1" applyBorder="1"/>
    <xf numFmtId="49" fontId="24" fillId="0" borderId="14" xfId="0" applyNumberFormat="1" applyFont="1" applyFill="1" applyBorder="1" applyAlignment="1">
      <alignment horizontal="center"/>
    </xf>
    <xf numFmtId="43" fontId="21" fillId="0" borderId="14" xfId="5" applyFont="1" applyFill="1" applyBorder="1"/>
    <xf numFmtId="188" fontId="21" fillId="0" borderId="14" xfId="5" applyNumberFormat="1" applyFont="1" applyFill="1" applyBorder="1" applyAlignment="1">
      <alignment horizontal="center"/>
    </xf>
    <xf numFmtId="188" fontId="21" fillId="0" borderId="13" xfId="5" applyNumberFormat="1" applyFont="1" applyFill="1" applyBorder="1" applyAlignment="1">
      <alignment horizontal="center"/>
    </xf>
    <xf numFmtId="43" fontId="21" fillId="0" borderId="4" xfId="5" applyFont="1" applyFill="1" applyBorder="1"/>
    <xf numFmtId="49" fontId="26" fillId="0" borderId="20" xfId="0" applyNumberFormat="1" applyFont="1" applyFill="1" applyBorder="1" applyAlignment="1">
      <alignment horizontal="center"/>
    </xf>
    <xf numFmtId="43" fontId="20" fillId="0" borderId="20" xfId="5" applyFont="1" applyFill="1" applyBorder="1" applyAlignment="1">
      <alignment horizontal="center"/>
    </xf>
    <xf numFmtId="43" fontId="20" fillId="0" borderId="5" xfId="5" applyFont="1" applyFill="1" applyBorder="1" applyAlignment="1">
      <alignment horizontal="center"/>
    </xf>
    <xf numFmtId="43" fontId="20" fillId="0" borderId="0" xfId="0" applyNumberFormat="1" applyFont="1" applyFill="1"/>
    <xf numFmtId="49" fontId="24" fillId="0" borderId="0" xfId="0" applyNumberFormat="1" applyFont="1" applyFill="1" applyAlignment="1">
      <alignment horizontal="center"/>
    </xf>
    <xf numFmtId="43" fontId="21" fillId="0" borderId="0" xfId="5" applyFont="1" applyFill="1" applyAlignment="1">
      <alignment horizontal="center"/>
    </xf>
    <xf numFmtId="0" fontId="24" fillId="0" borderId="21" xfId="0" applyFont="1" applyFill="1" applyBorder="1"/>
    <xf numFmtId="0" fontId="24" fillId="0" borderId="8" xfId="0" applyFont="1" applyFill="1" applyBorder="1"/>
    <xf numFmtId="0" fontId="24" fillId="0" borderId="22" xfId="0" applyFont="1" applyFill="1" applyBorder="1"/>
    <xf numFmtId="0" fontId="24" fillId="0" borderId="23" xfId="0" applyFont="1" applyFill="1" applyBorder="1"/>
    <xf numFmtId="0" fontId="24" fillId="0" borderId="24" xfId="0" applyFont="1" applyFill="1" applyBorder="1"/>
    <xf numFmtId="0" fontId="24" fillId="0" borderId="19" xfId="0" applyFont="1" applyFill="1" applyBorder="1"/>
    <xf numFmtId="0" fontId="24" fillId="0" borderId="25" xfId="0" applyFont="1" applyFill="1" applyBorder="1"/>
    <xf numFmtId="0" fontId="24" fillId="0" borderId="17" xfId="0" applyFont="1" applyFill="1" applyBorder="1"/>
    <xf numFmtId="49" fontId="24" fillId="0" borderId="12" xfId="0" applyNumberFormat="1" applyFont="1" applyFill="1" applyBorder="1" applyAlignment="1">
      <alignment horizontal="center" vertical="center"/>
    </xf>
    <xf numFmtId="0" fontId="26" fillId="0" borderId="25" xfId="0" applyFont="1" applyFill="1" applyBorder="1"/>
    <xf numFmtId="0" fontId="24" fillId="0" borderId="26" xfId="0" applyFont="1" applyFill="1" applyBorder="1"/>
    <xf numFmtId="0" fontId="26" fillId="0" borderId="26" xfId="0" applyFont="1" applyFill="1" applyBorder="1"/>
    <xf numFmtId="0" fontId="24" fillId="0" borderId="15" xfId="0" applyFont="1" applyFill="1" applyBorder="1" applyAlignment="1">
      <alignment horizontal="left"/>
    </xf>
    <xf numFmtId="0" fontId="26" fillId="0" borderId="24" xfId="0" applyFont="1" applyFill="1" applyBorder="1"/>
    <xf numFmtId="0" fontId="24" fillId="0" borderId="19" xfId="0" applyFont="1" applyFill="1" applyBorder="1" applyAlignment="1">
      <alignment horizontal="left"/>
    </xf>
    <xf numFmtId="0" fontId="24" fillId="0" borderId="0" xfId="0" applyFont="1" applyFill="1"/>
    <xf numFmtId="0" fontId="26" fillId="0" borderId="15" xfId="0" applyFont="1" applyFill="1" applyBorder="1"/>
    <xf numFmtId="192" fontId="24" fillId="0" borderId="0" xfId="2" applyNumberFormat="1" applyFont="1" applyFill="1"/>
    <xf numFmtId="0" fontId="32" fillId="0" borderId="27" xfId="0" applyFont="1" applyBorder="1" applyAlignment="1">
      <alignment horizontal="center" vertical="center"/>
    </xf>
    <xf numFmtId="43" fontId="32" fillId="0" borderId="27" xfId="5" applyFont="1" applyBorder="1" applyAlignment="1">
      <alignment horizontal="center"/>
    </xf>
    <xf numFmtId="43" fontId="32" fillId="0" borderId="28" xfId="5" applyFont="1" applyBorder="1" applyAlignment="1">
      <alignment horizontal="center"/>
    </xf>
    <xf numFmtId="43" fontId="32" fillId="0" borderId="9" xfId="5" applyFont="1" applyBorder="1" applyAlignment="1">
      <alignment horizontal="center"/>
    </xf>
    <xf numFmtId="0" fontId="33" fillId="0" borderId="13" xfId="0" applyFont="1" applyBorder="1" applyAlignment="1">
      <alignment horizontal="left"/>
    </xf>
    <xf numFmtId="43" fontId="30" fillId="0" borderId="13" xfId="5" applyFont="1" applyBorder="1"/>
    <xf numFmtId="0" fontId="33" fillId="0" borderId="14" xfId="0" applyFont="1" applyBorder="1" applyAlignment="1">
      <alignment horizontal="left"/>
    </xf>
    <xf numFmtId="0" fontId="33" fillId="0" borderId="12" xfId="0" applyFont="1" applyBorder="1" applyAlignment="1">
      <alignment horizontal="left"/>
    </xf>
    <xf numFmtId="43" fontId="35" fillId="0" borderId="13" xfId="5" applyFont="1" applyBorder="1"/>
    <xf numFmtId="193" fontId="21" fillId="0" borderId="12" xfId="5" applyNumberFormat="1" applyFont="1" applyFill="1" applyBorder="1"/>
    <xf numFmtId="0" fontId="29" fillId="0" borderId="27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43" fontId="32" fillId="0" borderId="6" xfId="5" applyFont="1" applyBorder="1" applyAlignment="1">
      <alignment vertical="center"/>
    </xf>
    <xf numFmtId="43" fontId="32" fillId="0" borderId="6" xfId="5" applyFont="1" applyBorder="1" applyAlignment="1">
      <alignment horizontal="center"/>
    </xf>
    <xf numFmtId="43" fontId="33" fillId="0" borderId="13" xfId="5" applyFont="1" applyBorder="1" applyAlignment="1">
      <alignment horizontal="left"/>
    </xf>
    <xf numFmtId="43" fontId="33" fillId="0" borderId="12" xfId="5" applyFont="1" applyBorder="1" applyAlignment="1">
      <alignment horizontal="left"/>
    </xf>
    <xf numFmtId="0" fontId="37" fillId="0" borderId="12" xfId="0" applyFont="1" applyBorder="1" applyAlignment="1">
      <alignment horizontal="left" vertical="center"/>
    </xf>
    <xf numFmtId="0" fontId="34" fillId="0" borderId="25" xfId="0" applyFont="1" applyBorder="1" applyAlignment="1">
      <alignment horizontal="left" vertical="center"/>
    </xf>
    <xf numFmtId="43" fontId="32" fillId="0" borderId="12" xfId="5" applyFont="1" applyBorder="1" applyAlignment="1">
      <alignment horizontal="center"/>
    </xf>
    <xf numFmtId="43" fontId="32" fillId="0" borderId="25" xfId="5" applyFont="1" applyBorder="1" applyAlignment="1">
      <alignment vertical="center"/>
    </xf>
    <xf numFmtId="43" fontId="32" fillId="0" borderId="25" xfId="5" applyFont="1" applyBorder="1" applyAlignment="1">
      <alignment horizontal="center"/>
    </xf>
    <xf numFmtId="0" fontId="29" fillId="0" borderId="12" xfId="0" applyFont="1" applyBorder="1" applyAlignment="1">
      <alignment horizontal="center" vertical="center"/>
    </xf>
    <xf numFmtId="43" fontId="35" fillId="0" borderId="13" xfId="5" applyFont="1" applyFill="1" applyBorder="1"/>
    <xf numFmtId="0" fontId="38" fillId="0" borderId="13" xfId="0" applyFont="1" applyBorder="1" applyAlignment="1">
      <alignment vertical="center"/>
    </xf>
    <xf numFmtId="43" fontId="35" fillId="0" borderId="12" xfId="5" applyFont="1" applyBorder="1"/>
    <xf numFmtId="0" fontId="39" fillId="0" borderId="12" xfId="0" applyFont="1" applyBorder="1" applyAlignment="1">
      <alignment horizontal="left" vertical="center"/>
    </xf>
    <xf numFmtId="0" fontId="38" fillId="0" borderId="12" xfId="0" applyFont="1" applyBorder="1" applyAlignment="1">
      <alignment horizontal="left" vertical="center"/>
    </xf>
    <xf numFmtId="43" fontId="33" fillId="0" borderId="14" xfId="5" applyFont="1" applyBorder="1" applyAlignment="1">
      <alignment horizontal="left"/>
    </xf>
    <xf numFmtId="43" fontId="35" fillId="0" borderId="14" xfId="5" applyFont="1" applyBorder="1"/>
    <xf numFmtId="43" fontId="35" fillId="0" borderId="4" xfId="5" applyFont="1" applyBorder="1"/>
    <xf numFmtId="0" fontId="38" fillId="0" borderId="14" xfId="0" applyFont="1" applyBorder="1" applyAlignment="1">
      <alignment horizontal="left" vertical="center"/>
    </xf>
    <xf numFmtId="43" fontId="33" fillId="0" borderId="4" xfId="5" applyFont="1" applyBorder="1" applyAlignment="1">
      <alignment horizontal="left"/>
    </xf>
    <xf numFmtId="0" fontId="38" fillId="0" borderId="4" xfId="0" applyFont="1" applyBorder="1" applyAlignment="1">
      <alignment horizontal="left" vertical="center"/>
    </xf>
    <xf numFmtId="43" fontId="40" fillId="0" borderId="9" xfId="5" applyFont="1" applyBorder="1"/>
    <xf numFmtId="43" fontId="42" fillId="0" borderId="0" xfId="5" applyFont="1"/>
    <xf numFmtId="43" fontId="32" fillId="0" borderId="6" xfId="5" applyFont="1" applyBorder="1" applyAlignment="1">
      <alignment horizontal="center" vertical="center"/>
    </xf>
    <xf numFmtId="43" fontId="32" fillId="0" borderId="25" xfId="5" applyFont="1" applyBorder="1" applyAlignment="1">
      <alignment horizontal="center" vertical="center"/>
    </xf>
    <xf numFmtId="43" fontId="36" fillId="0" borderId="13" xfId="5" applyFont="1" applyFill="1" applyBorder="1" applyAlignment="1">
      <alignment horizontal="center"/>
    </xf>
    <xf numFmtId="43" fontId="35" fillId="0" borderId="13" xfId="5" applyFont="1" applyBorder="1" applyAlignment="1">
      <alignment horizontal="center"/>
    </xf>
    <xf numFmtId="43" fontId="35" fillId="0" borderId="4" xfId="5" applyFont="1" applyBorder="1" applyAlignment="1">
      <alignment horizontal="center"/>
    </xf>
    <xf numFmtId="43" fontId="41" fillId="0" borderId="9" xfId="5" applyFont="1" applyBorder="1" applyAlignment="1">
      <alignment horizontal="center"/>
    </xf>
    <xf numFmtId="43" fontId="42" fillId="0" borderId="0" xfId="5" applyFont="1" applyAlignment="1">
      <alignment horizontal="center"/>
    </xf>
    <xf numFmtId="190" fontId="18" fillId="0" borderId="0" xfId="5" applyNumberFormat="1" applyFont="1" applyFill="1" applyBorder="1" applyAlignment="1">
      <alignment horizontal="center"/>
    </xf>
    <xf numFmtId="190" fontId="18" fillId="0" borderId="0" xfId="5" applyNumberFormat="1" applyFont="1" applyAlignment="1">
      <alignment horizontal="center"/>
    </xf>
    <xf numFmtId="43" fontId="33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left"/>
    </xf>
    <xf numFmtId="0" fontId="8" fillId="0" borderId="0" xfId="0" applyFont="1"/>
    <xf numFmtId="43" fontId="24" fillId="0" borderId="0" xfId="2" applyNumberFormat="1" applyFont="1" applyFill="1" applyBorder="1"/>
    <xf numFmtId="191" fontId="24" fillId="0" borderId="11" xfId="2" applyNumberFormat="1" applyFont="1" applyFill="1" applyBorder="1"/>
    <xf numFmtId="0" fontId="43" fillId="0" borderId="0" xfId="0" applyFont="1" applyAlignment="1">
      <alignment horizontal="center"/>
    </xf>
    <xf numFmtId="0" fontId="31" fillId="0" borderId="0" xfId="0" applyFont="1"/>
    <xf numFmtId="0" fontId="44" fillId="0" borderId="10" xfId="0" applyFont="1" applyBorder="1"/>
    <xf numFmtId="43" fontId="31" fillId="0" borderId="10" xfId="5" applyFont="1" applyBorder="1"/>
    <xf numFmtId="43" fontId="31" fillId="0" borderId="29" xfId="5" applyFont="1" applyBorder="1"/>
    <xf numFmtId="0" fontId="31" fillId="0" borderId="4" xfId="0" applyFont="1" applyBorder="1"/>
    <xf numFmtId="43" fontId="31" fillId="0" borderId="4" xfId="5" applyFont="1" applyBorder="1"/>
    <xf numFmtId="43" fontId="31" fillId="0" borderId="7" xfId="5" applyFont="1" applyBorder="1"/>
    <xf numFmtId="43" fontId="31" fillId="0" borderId="0" xfId="5" applyFont="1"/>
    <xf numFmtId="43" fontId="31" fillId="0" borderId="0" xfId="5" applyFont="1" applyBorder="1"/>
    <xf numFmtId="0" fontId="31" fillId="0" borderId="9" xfId="0" applyFont="1" applyBorder="1" applyAlignment="1">
      <alignment horizontal="center"/>
    </xf>
    <xf numFmtId="43" fontId="31" fillId="0" borderId="9" xfId="5" applyFont="1" applyBorder="1"/>
    <xf numFmtId="0" fontId="31" fillId="0" borderId="4" xfId="0" applyFont="1" applyBorder="1" applyAlignment="1">
      <alignment horizontal="left"/>
    </xf>
    <xf numFmtId="0" fontId="43" fillId="0" borderId="9" xfId="0" applyFont="1" applyBorder="1" applyAlignment="1">
      <alignment horizontal="center"/>
    </xf>
    <xf numFmtId="43" fontId="43" fillId="0" borderId="9" xfId="5" applyFont="1" applyBorder="1"/>
    <xf numFmtId="0" fontId="43" fillId="0" borderId="0" xfId="0" applyFont="1"/>
    <xf numFmtId="0" fontId="44" fillId="0" borderId="4" xfId="0" applyFont="1" applyBorder="1"/>
    <xf numFmtId="0" fontId="43" fillId="0" borderId="5" xfId="0" applyFont="1" applyBorder="1" applyAlignment="1">
      <alignment horizontal="center"/>
    </xf>
    <xf numFmtId="43" fontId="31" fillId="0" borderId="2" xfId="5" applyFont="1" applyBorder="1"/>
    <xf numFmtId="43" fontId="31" fillId="0" borderId="5" xfId="5" applyFont="1" applyBorder="1"/>
    <xf numFmtId="43" fontId="43" fillId="0" borderId="5" xfId="5" applyFont="1" applyBorder="1"/>
    <xf numFmtId="0" fontId="43" fillId="0" borderId="0" xfId="0" applyFont="1" applyFill="1" applyBorder="1"/>
    <xf numFmtId="43" fontId="43" fillId="0" borderId="0" xfId="5" applyFont="1" applyBorder="1"/>
    <xf numFmtId="43" fontId="43" fillId="0" borderId="20" xfId="0" applyNumberFormat="1" applyFont="1" applyBorder="1"/>
    <xf numFmtId="43" fontId="43" fillId="0" borderId="30" xfId="5" applyFont="1" applyBorder="1" applyAlignment="1">
      <alignment horizontal="center" vertical="center"/>
    </xf>
    <xf numFmtId="0" fontId="33" fillId="0" borderId="4" xfId="0" applyFont="1" applyBorder="1" applyAlignment="1">
      <alignment horizontal="left"/>
    </xf>
    <xf numFmtId="0" fontId="46" fillId="0" borderId="14" xfId="0" applyFont="1" applyBorder="1" applyAlignment="1">
      <alignment horizontal="left" vertical="center"/>
    </xf>
    <xf numFmtId="43" fontId="18" fillId="0" borderId="0" xfId="0" applyNumberFormat="1" applyFont="1" applyFill="1" applyBorder="1"/>
    <xf numFmtId="43" fontId="30" fillId="0" borderId="4" xfId="5" applyFont="1" applyBorder="1"/>
    <xf numFmtId="0" fontId="46" fillId="0" borderId="4" xfId="0" applyFont="1" applyBorder="1" applyAlignment="1">
      <alignment horizontal="left" vertical="center"/>
    </xf>
    <xf numFmtId="0" fontId="24" fillId="0" borderId="6" xfId="0" applyFont="1" applyFill="1" applyBorder="1"/>
    <xf numFmtId="0" fontId="24" fillId="0" borderId="7" xfId="0" applyFont="1" applyFill="1" applyBorder="1" applyAlignment="1">
      <alignment horizontal="left"/>
    </xf>
    <xf numFmtId="43" fontId="21" fillId="0" borderId="4" xfId="5" applyFont="1" applyFill="1" applyBorder="1" applyAlignment="1">
      <alignment horizontal="center"/>
    </xf>
    <xf numFmtId="188" fontId="21" fillId="0" borderId="4" xfId="5" applyNumberFormat="1" applyFont="1" applyFill="1" applyBorder="1" applyAlignment="1">
      <alignment horizontal="center"/>
    </xf>
    <xf numFmtId="43" fontId="21" fillId="0" borderId="14" xfId="5" applyNumberFormat="1" applyFont="1" applyFill="1" applyBorder="1"/>
    <xf numFmtId="43" fontId="21" fillId="0" borderId="4" xfId="5" applyNumberFormat="1" applyFont="1" applyFill="1" applyBorder="1"/>
    <xf numFmtId="187" fontId="21" fillId="0" borderId="0" xfId="0" applyNumberFormat="1" applyFont="1" applyFill="1"/>
    <xf numFmtId="0" fontId="4" fillId="0" borderId="0" xfId="4" applyFont="1" applyAlignment="1">
      <alignment vertical="top"/>
    </xf>
    <xf numFmtId="0" fontId="6" fillId="0" borderId="0" xfId="4" applyFont="1" applyAlignment="1">
      <alignment horizontal="left" vertical="top"/>
    </xf>
    <xf numFmtId="188" fontId="6" fillId="0" borderId="0" xfId="4" applyNumberFormat="1" applyFont="1"/>
    <xf numFmtId="188" fontId="38" fillId="0" borderId="4" xfId="5" applyNumberFormat="1" applyFont="1" applyBorder="1" applyAlignment="1">
      <alignment horizontal="left" vertical="center"/>
    </xf>
    <xf numFmtId="188" fontId="38" fillId="0" borderId="9" xfId="0" applyNumberFormat="1" applyFont="1" applyBorder="1" applyAlignment="1">
      <alignment horizontal="left" vertical="center"/>
    </xf>
    <xf numFmtId="43" fontId="26" fillId="0" borderId="2" xfId="5" applyFont="1" applyFill="1" applyBorder="1"/>
    <xf numFmtId="43" fontId="20" fillId="0" borderId="20" xfId="5" applyNumberFormat="1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4" fillId="0" borderId="25" xfId="0" applyFont="1" applyFill="1" applyBorder="1" applyAlignment="1">
      <alignment horizontal="left"/>
    </xf>
    <xf numFmtId="0" fontId="24" fillId="0" borderId="15" xfId="0" applyFont="1" applyFill="1" applyBorder="1" applyAlignment="1">
      <alignment horizontal="left"/>
    </xf>
    <xf numFmtId="0" fontId="26" fillId="0" borderId="32" xfId="0" applyFont="1" applyFill="1" applyBorder="1" applyAlignment="1">
      <alignment horizontal="center"/>
    </xf>
    <xf numFmtId="0" fontId="26" fillId="0" borderId="33" xfId="0" applyFont="1" applyFill="1" applyBorder="1" applyAlignment="1">
      <alignment horizontal="center"/>
    </xf>
    <xf numFmtId="0" fontId="24" fillId="0" borderId="27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1" fillId="0" borderId="34" xfId="0" applyFont="1" applyFill="1" applyBorder="1" applyAlignment="1">
      <alignment horizontal="center"/>
    </xf>
    <xf numFmtId="43" fontId="21" fillId="0" borderId="27" xfId="5" applyFont="1" applyFill="1" applyBorder="1" applyAlignment="1">
      <alignment horizontal="center"/>
    </xf>
    <xf numFmtId="43" fontId="21" fillId="0" borderId="29" xfId="5" applyFont="1" applyFill="1" applyBorder="1" applyAlignment="1">
      <alignment horizontal="center"/>
    </xf>
    <xf numFmtId="0" fontId="8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34" fillId="0" borderId="0" xfId="0" applyFont="1" applyAlignment="1">
      <alignment horizontal="center"/>
    </xf>
    <xf numFmtId="190" fontId="18" fillId="0" borderId="0" xfId="5" applyNumberFormat="1" applyFont="1" applyAlignment="1">
      <alignment horizontal="right"/>
    </xf>
    <xf numFmtId="0" fontId="29" fillId="0" borderId="10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10" fillId="0" borderId="0" xfId="4" applyFont="1" applyAlignment="1">
      <alignment horizontal="left"/>
    </xf>
    <xf numFmtId="0" fontId="12" fillId="0" borderId="0" xfId="4" applyFont="1" applyAlignment="1">
      <alignment horizontal="center"/>
    </xf>
    <xf numFmtId="0" fontId="8" fillId="0" borderId="27" xfId="4" applyFont="1" applyBorder="1" applyAlignment="1">
      <alignment horizontal="center" vertical="center" shrinkToFit="1"/>
    </xf>
    <xf numFmtId="0" fontId="8" fillId="0" borderId="29" xfId="4" applyFont="1" applyBorder="1" applyAlignment="1">
      <alignment horizontal="center" vertical="center" shrinkToFit="1"/>
    </xf>
    <xf numFmtId="0" fontId="8" fillId="0" borderId="21" xfId="4" applyFont="1" applyBorder="1" applyAlignment="1">
      <alignment horizontal="center" vertical="center" shrinkToFit="1"/>
    </xf>
    <xf numFmtId="0" fontId="8" fillId="0" borderId="8" xfId="4" applyFont="1" applyBorder="1" applyAlignment="1">
      <alignment horizontal="center" vertical="center" shrinkToFit="1"/>
    </xf>
    <xf numFmtId="0" fontId="19" fillId="0" borderId="27" xfId="4" applyFont="1" applyBorder="1" applyAlignment="1">
      <alignment horizontal="left"/>
    </xf>
    <xf numFmtId="0" fontId="19" fillId="0" borderId="29" xfId="4" applyFont="1" applyBorder="1" applyAlignment="1">
      <alignment horizontal="left"/>
    </xf>
    <xf numFmtId="188" fontId="8" fillId="0" borderId="28" xfId="2" applyNumberFormat="1" applyFont="1" applyBorder="1" applyAlignment="1">
      <alignment horizontal="center"/>
    </xf>
    <xf numFmtId="188" fontId="8" fillId="0" borderId="31" xfId="2" applyNumberFormat="1" applyFont="1" applyBorder="1" applyAlignment="1">
      <alignment horizontal="center"/>
    </xf>
    <xf numFmtId="43" fontId="8" fillId="0" borderId="10" xfId="2" applyNumberFormat="1" applyFont="1" applyBorder="1" applyAlignment="1">
      <alignment horizontal="center" vertical="center"/>
    </xf>
    <xf numFmtId="43" fontId="14" fillId="0" borderId="3" xfId="4" applyNumberFormat="1" applyFont="1" applyBorder="1" applyAlignment="1">
      <alignment horizontal="center" vertical="center"/>
    </xf>
    <xf numFmtId="43" fontId="8" fillId="0" borderId="10" xfId="2" applyFont="1" applyBorder="1" applyAlignment="1">
      <alignment horizontal="center" vertical="center"/>
    </xf>
    <xf numFmtId="0" fontId="14" fillId="0" borderId="3" xfId="4" applyFont="1" applyBorder="1" applyAlignment="1">
      <alignment horizontal="center" vertical="center"/>
    </xf>
    <xf numFmtId="188" fontId="8" fillId="0" borderId="10" xfId="2" applyNumberFormat="1" applyFont="1" applyBorder="1" applyAlignment="1">
      <alignment horizontal="center" vertical="center"/>
    </xf>
    <xf numFmtId="0" fontId="20" fillId="0" borderId="0" xfId="4" applyFont="1" applyFill="1" applyAlignment="1">
      <alignment horizontal="center"/>
    </xf>
    <xf numFmtId="0" fontId="22" fillId="0" borderId="0" xfId="4" applyFont="1" applyFill="1" applyAlignment="1">
      <alignment horizontal="center"/>
    </xf>
    <xf numFmtId="43" fontId="43" fillId="0" borderId="10" xfId="5" applyFont="1" applyBorder="1" applyAlignment="1">
      <alignment horizontal="center" vertical="center" wrapText="1"/>
    </xf>
    <xf numFmtId="43" fontId="43" fillId="0" borderId="3" xfId="5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43" fontId="43" fillId="0" borderId="3" xfId="5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10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43" fontId="43" fillId="0" borderId="10" xfId="5" applyFont="1" applyBorder="1" applyAlignment="1">
      <alignment horizontal="center" vertical="center"/>
    </xf>
  </cellXfs>
  <cellStyles count="10">
    <cellStyle name="Comma 2" xfId="1"/>
    <cellStyle name="Comma_การเงินปี 50" xfId="2"/>
    <cellStyle name="Normal 2" xfId="3"/>
    <cellStyle name="Normal_การเงินปี 50" xfId="4"/>
    <cellStyle name="เครื่องหมายจุลภาค" xfId="5" builtinId="3"/>
    <cellStyle name="เครื่องหมายจุลภาค 2" xfId="6"/>
    <cellStyle name="เครื่องหมายจุลภาค 3" xfId="7"/>
    <cellStyle name="ปกติ" xfId="0" builtinId="0"/>
    <cellStyle name="ปกติ 2" xfId="8"/>
    <cellStyle name="ปกติ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49"/>
  <sheetViews>
    <sheetView zoomScaleNormal="100" workbookViewId="0">
      <pane xSplit="2" ySplit="6" topLeftCell="H31" activePane="bottomRight" state="frozen"/>
      <selection pane="topRight" activeCell="C1" sqref="C1"/>
      <selection pane="bottomLeft" activeCell="A8" sqref="A8"/>
      <selection pane="bottomRight" activeCell="S31" sqref="S31"/>
    </sheetView>
  </sheetViews>
  <sheetFormatPr defaultColWidth="13.42578125" defaultRowHeight="23.25"/>
  <cols>
    <col min="1" max="1" width="2.5703125" style="138" customWidth="1"/>
    <col min="2" max="2" width="45" style="138" customWidth="1"/>
    <col min="3" max="3" width="7.85546875" style="121" bestFit="1" customWidth="1"/>
    <col min="4" max="5" width="13.42578125" style="122" customWidth="1"/>
    <col min="6" max="6" width="15" style="61" customWidth="1"/>
    <col min="7" max="7" width="14.5703125" style="62" customWidth="1"/>
    <col min="8" max="8" width="13.42578125" style="61" customWidth="1"/>
    <col min="9" max="9" width="13.42578125" style="62" customWidth="1"/>
    <col min="10" max="10" width="5.28515625" style="62" customWidth="1"/>
    <col min="11" max="11" width="13" style="61" customWidth="1"/>
    <col min="12" max="12" width="3.5703125" style="61" customWidth="1"/>
    <col min="13" max="13" width="12.5703125" style="62" customWidth="1"/>
    <col min="14" max="14" width="5.140625" style="61" customWidth="1"/>
    <col min="15" max="15" width="13.42578125" style="61" customWidth="1"/>
    <col min="16" max="16" width="4.5703125" style="84" customWidth="1"/>
    <col min="17" max="17" width="13.42578125" style="62" customWidth="1"/>
    <col min="18" max="18" width="13.42578125" style="61" customWidth="1"/>
    <col min="19" max="19" width="16.140625" style="63" customWidth="1"/>
    <col min="20" max="22" width="13.42578125" style="61" customWidth="1"/>
    <col min="23" max="23" width="13.42578125" style="62" customWidth="1"/>
    <col min="24" max="16384" width="13.42578125" style="61"/>
  </cols>
  <sheetData>
    <row r="1" spans="1:19">
      <c r="A1" s="237" t="s">
        <v>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</row>
    <row r="2" spans="1:19">
      <c r="A2" s="237" t="s">
        <v>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</row>
    <row r="3" spans="1:19">
      <c r="A3" s="237" t="s">
        <v>166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</row>
    <row r="4" spans="1:19">
      <c r="A4" s="238" t="s">
        <v>307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</row>
    <row r="5" spans="1:19">
      <c r="A5" s="243" t="s">
        <v>2</v>
      </c>
      <c r="B5" s="244"/>
      <c r="C5" s="89" t="s">
        <v>3</v>
      </c>
      <c r="D5" s="246" t="s">
        <v>308</v>
      </c>
      <c r="E5" s="247"/>
      <c r="F5" s="236" t="s">
        <v>4</v>
      </c>
      <c r="G5" s="236"/>
      <c r="H5" s="236" t="s">
        <v>319</v>
      </c>
      <c r="I5" s="236"/>
      <c r="J5" s="234" t="s">
        <v>76</v>
      </c>
      <c r="K5" s="245"/>
      <c r="L5" s="245"/>
      <c r="M5" s="235"/>
      <c r="N5" s="90"/>
      <c r="O5" s="236" t="s">
        <v>75</v>
      </c>
      <c r="P5" s="236"/>
      <c r="Q5" s="236"/>
      <c r="R5" s="234" t="s">
        <v>320</v>
      </c>
      <c r="S5" s="235"/>
    </row>
    <row r="6" spans="1:19">
      <c r="A6" s="123"/>
      <c r="B6" s="124"/>
      <c r="C6" s="91"/>
      <c r="D6" s="92" t="s">
        <v>5</v>
      </c>
      <c r="E6" s="92" t="s">
        <v>6</v>
      </c>
      <c r="F6" s="90" t="s">
        <v>5</v>
      </c>
      <c r="G6" s="90" t="s">
        <v>6</v>
      </c>
      <c r="H6" s="90" t="s">
        <v>5</v>
      </c>
      <c r="I6" s="90" t="s">
        <v>6</v>
      </c>
      <c r="J6" s="90"/>
      <c r="K6" s="90"/>
      <c r="L6" s="90"/>
      <c r="M6" s="90"/>
      <c r="N6" s="90"/>
      <c r="O6" s="90" t="s">
        <v>5</v>
      </c>
      <c r="P6" s="90"/>
      <c r="Q6" s="92" t="s">
        <v>6</v>
      </c>
      <c r="R6" s="90" t="s">
        <v>5</v>
      </c>
      <c r="S6" s="93" t="s">
        <v>6</v>
      </c>
    </row>
    <row r="7" spans="1:19">
      <c r="A7" s="125" t="s">
        <v>7</v>
      </c>
      <c r="B7" s="126"/>
      <c r="C7" s="94" t="s">
        <v>109</v>
      </c>
      <c r="D7" s="79">
        <v>543</v>
      </c>
      <c r="E7" s="79"/>
      <c r="F7" s="75">
        <v>1226125.72</v>
      </c>
      <c r="G7" s="75">
        <v>1220682.72</v>
      </c>
      <c r="H7" s="75">
        <f>D7+F7-G7</f>
        <v>5986</v>
      </c>
      <c r="I7" s="95"/>
      <c r="J7" s="88"/>
      <c r="K7" s="75"/>
      <c r="L7" s="88"/>
      <c r="M7" s="95"/>
      <c r="N7" s="95"/>
      <c r="O7" s="95"/>
      <c r="P7" s="85"/>
      <c r="Q7" s="95"/>
      <c r="R7" s="75">
        <f>H7+K7-M7</f>
        <v>5986</v>
      </c>
      <c r="S7" s="96"/>
    </row>
    <row r="8" spans="1:19">
      <c r="A8" s="127" t="s">
        <v>27</v>
      </c>
      <c r="B8" s="128"/>
      <c r="C8" s="97"/>
      <c r="D8" s="86"/>
      <c r="E8" s="98"/>
      <c r="F8" s="88"/>
      <c r="G8" s="88"/>
      <c r="H8" s="75"/>
      <c r="I8" s="88"/>
      <c r="J8" s="88"/>
      <c r="K8" s="75"/>
      <c r="L8" s="88"/>
      <c r="M8" s="88"/>
      <c r="N8" s="76"/>
      <c r="O8" s="88"/>
      <c r="P8" s="99"/>
      <c r="Q8" s="88"/>
      <c r="R8" s="75">
        <f t="shared" ref="R8:R28" si="0">H8+K8-M8</f>
        <v>0</v>
      </c>
      <c r="S8" s="100"/>
    </row>
    <row r="9" spans="1:19">
      <c r="A9" s="127" t="s">
        <v>85</v>
      </c>
      <c r="B9" s="128"/>
      <c r="C9" s="97"/>
      <c r="D9" s="86"/>
      <c r="E9" s="98"/>
      <c r="F9" s="88"/>
      <c r="G9" s="88"/>
      <c r="H9" s="75">
        <f t="shared" ref="H9:H28" si="1">D9+F9-G9</f>
        <v>0</v>
      </c>
      <c r="I9" s="88"/>
      <c r="J9" s="88"/>
      <c r="K9" s="75"/>
      <c r="L9" s="88"/>
      <c r="M9" s="88"/>
      <c r="N9" s="76"/>
      <c r="O9" s="88"/>
      <c r="P9" s="99"/>
      <c r="Q9" s="88"/>
      <c r="R9" s="75">
        <f t="shared" si="0"/>
        <v>0</v>
      </c>
      <c r="S9" s="100"/>
    </row>
    <row r="10" spans="1:19">
      <c r="A10" s="129"/>
      <c r="B10" s="82" t="s">
        <v>167</v>
      </c>
      <c r="C10" s="83" t="s">
        <v>110</v>
      </c>
      <c r="D10" s="86">
        <v>7767616.4400000004</v>
      </c>
      <c r="E10" s="87"/>
      <c r="F10" s="75">
        <v>49316863.240000002</v>
      </c>
      <c r="G10" s="75">
        <v>37249209.289999999</v>
      </c>
      <c r="H10" s="75">
        <f t="shared" si="1"/>
        <v>19835270.390000001</v>
      </c>
      <c r="I10" s="75"/>
      <c r="J10" s="75"/>
      <c r="K10" s="75"/>
      <c r="L10" s="75"/>
      <c r="M10" s="75">
        <v>0</v>
      </c>
      <c r="N10" s="75"/>
      <c r="O10" s="75"/>
      <c r="P10" s="79"/>
      <c r="Q10" s="75"/>
      <c r="R10" s="75">
        <f t="shared" si="0"/>
        <v>19835270.390000001</v>
      </c>
      <c r="S10" s="101"/>
    </row>
    <row r="11" spans="1:19">
      <c r="A11" s="129"/>
      <c r="B11" s="82" t="s">
        <v>168</v>
      </c>
      <c r="C11" s="83" t="s">
        <v>111</v>
      </c>
      <c r="D11" s="86">
        <v>11413436.34</v>
      </c>
      <c r="E11" s="87"/>
      <c r="F11" s="75">
        <v>175170.65</v>
      </c>
      <c r="G11" s="75">
        <v>0</v>
      </c>
      <c r="H11" s="75">
        <f t="shared" si="1"/>
        <v>11588606.99</v>
      </c>
      <c r="I11" s="75"/>
      <c r="J11" s="75"/>
      <c r="K11" s="75">
        <v>0</v>
      </c>
      <c r="L11" s="75"/>
      <c r="M11" s="75"/>
      <c r="N11" s="75"/>
      <c r="O11" s="75"/>
      <c r="P11" s="79"/>
      <c r="Q11" s="75"/>
      <c r="R11" s="75">
        <f t="shared" si="0"/>
        <v>11588606.99</v>
      </c>
      <c r="S11" s="101"/>
    </row>
    <row r="12" spans="1:19">
      <c r="A12" s="129"/>
      <c r="B12" s="82" t="s">
        <v>169</v>
      </c>
      <c r="C12" s="83"/>
      <c r="D12" s="86">
        <v>9895000.6999999993</v>
      </c>
      <c r="E12" s="87"/>
      <c r="F12" s="75">
        <v>173162.51</v>
      </c>
      <c r="G12" s="75"/>
      <c r="H12" s="75">
        <f t="shared" si="1"/>
        <v>10068163.209999999</v>
      </c>
      <c r="I12" s="75"/>
      <c r="J12" s="75"/>
      <c r="K12" s="75"/>
      <c r="L12" s="75"/>
      <c r="M12" s="75"/>
      <c r="N12" s="75"/>
      <c r="O12" s="75"/>
      <c r="P12" s="79"/>
      <c r="Q12" s="75"/>
      <c r="R12" s="75">
        <f t="shared" si="0"/>
        <v>10068163.209999999</v>
      </c>
      <c r="S12" s="101"/>
    </row>
    <row r="13" spans="1:19">
      <c r="A13" s="129" t="s">
        <v>86</v>
      </c>
      <c r="B13" s="82"/>
      <c r="C13" s="83"/>
      <c r="D13" s="86"/>
      <c r="E13" s="87"/>
      <c r="F13" s="75"/>
      <c r="G13" s="75"/>
      <c r="H13" s="75">
        <f t="shared" si="1"/>
        <v>0</v>
      </c>
      <c r="I13" s="75"/>
      <c r="J13" s="75"/>
      <c r="K13" s="75"/>
      <c r="L13" s="75"/>
      <c r="M13" s="75"/>
      <c r="N13" s="75"/>
      <c r="O13" s="75"/>
      <c r="P13" s="79"/>
      <c r="Q13" s="75"/>
      <c r="R13" s="75">
        <f t="shared" si="0"/>
        <v>0</v>
      </c>
      <c r="S13" s="101"/>
    </row>
    <row r="14" spans="1:19">
      <c r="A14" s="129"/>
      <c r="B14" s="82" t="s">
        <v>170</v>
      </c>
      <c r="C14" s="83" t="s">
        <v>112</v>
      </c>
      <c r="D14" s="86">
        <v>13560454.91</v>
      </c>
      <c r="E14" s="87"/>
      <c r="F14" s="75">
        <v>16255873.23</v>
      </c>
      <c r="G14" s="75">
        <v>28379397.84</v>
      </c>
      <c r="H14" s="75">
        <f t="shared" si="1"/>
        <v>1436930.3000000007</v>
      </c>
      <c r="I14" s="75"/>
      <c r="J14" s="75"/>
      <c r="K14" s="75"/>
      <c r="L14" s="75"/>
      <c r="M14" s="75"/>
      <c r="N14" s="75"/>
      <c r="O14" s="75"/>
      <c r="P14" s="79"/>
      <c r="Q14" s="75"/>
      <c r="R14" s="75">
        <f t="shared" si="0"/>
        <v>1436930.3000000007</v>
      </c>
      <c r="S14" s="101"/>
    </row>
    <row r="15" spans="1:19">
      <c r="A15" s="129"/>
      <c r="B15" s="82" t="s">
        <v>171</v>
      </c>
      <c r="C15" s="83"/>
      <c r="D15" s="86">
        <v>474858.27</v>
      </c>
      <c r="E15" s="87"/>
      <c r="F15" s="75">
        <v>25863.39</v>
      </c>
      <c r="G15" s="75"/>
      <c r="H15" s="75">
        <f t="shared" si="1"/>
        <v>500721.66000000003</v>
      </c>
      <c r="I15" s="75"/>
      <c r="J15" s="75"/>
      <c r="K15" s="75"/>
      <c r="L15" s="75"/>
      <c r="M15" s="75"/>
      <c r="N15" s="75"/>
      <c r="O15" s="75"/>
      <c r="P15" s="79"/>
      <c r="Q15" s="75"/>
      <c r="R15" s="75">
        <f t="shared" si="0"/>
        <v>500721.66000000003</v>
      </c>
      <c r="S15" s="101"/>
    </row>
    <row r="16" spans="1:19">
      <c r="A16" s="239" t="s">
        <v>172</v>
      </c>
      <c r="B16" s="240"/>
      <c r="C16" s="83"/>
      <c r="D16" s="86"/>
      <c r="E16" s="87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9"/>
      <c r="Q16" s="75"/>
      <c r="R16" s="75"/>
      <c r="S16" s="101"/>
    </row>
    <row r="17" spans="1:20">
      <c r="A17" s="129"/>
      <c r="B17" s="82" t="s">
        <v>282</v>
      </c>
      <c r="C17" s="83"/>
      <c r="D17" s="86">
        <v>10084734.92</v>
      </c>
      <c r="E17" s="87"/>
      <c r="F17" s="75">
        <v>2807229.06</v>
      </c>
      <c r="G17" s="75">
        <v>0</v>
      </c>
      <c r="H17" s="75">
        <f t="shared" si="1"/>
        <v>12891963.98</v>
      </c>
      <c r="I17" s="75"/>
      <c r="J17" s="75"/>
      <c r="K17" s="75"/>
      <c r="L17" s="75"/>
      <c r="M17" s="75"/>
      <c r="N17" s="75"/>
      <c r="O17" s="75"/>
      <c r="P17" s="79"/>
      <c r="Q17" s="75"/>
      <c r="R17" s="75">
        <f t="shared" si="0"/>
        <v>12891963.98</v>
      </c>
      <c r="S17" s="101"/>
    </row>
    <row r="18" spans="1:20">
      <c r="A18" s="129"/>
      <c r="B18" s="130" t="s">
        <v>268</v>
      </c>
      <c r="C18" s="83"/>
      <c r="D18" s="86"/>
      <c r="E18" s="87"/>
      <c r="F18" s="75">
        <v>0</v>
      </c>
      <c r="G18" s="75"/>
      <c r="H18" s="75">
        <f t="shared" si="1"/>
        <v>0</v>
      </c>
      <c r="I18" s="75"/>
      <c r="J18" s="75"/>
      <c r="K18" s="75"/>
      <c r="L18" s="75"/>
      <c r="M18" s="75"/>
      <c r="N18" s="75"/>
      <c r="O18" s="75"/>
      <c r="P18" s="79"/>
      <c r="Q18" s="75"/>
      <c r="R18" s="75">
        <f t="shared" si="0"/>
        <v>0</v>
      </c>
      <c r="S18" s="101"/>
    </row>
    <row r="19" spans="1:20">
      <c r="A19" s="129"/>
      <c r="B19" s="130" t="s">
        <v>175</v>
      </c>
      <c r="C19" s="83"/>
      <c r="D19" s="86">
        <v>398152.53</v>
      </c>
      <c r="E19" s="87"/>
      <c r="F19" s="75">
        <v>250390.41</v>
      </c>
      <c r="G19" s="75"/>
      <c r="H19" s="75">
        <f t="shared" si="1"/>
        <v>648542.94000000006</v>
      </c>
      <c r="I19" s="75"/>
      <c r="J19" s="75"/>
      <c r="K19" s="75"/>
      <c r="L19" s="75"/>
      <c r="M19" s="75"/>
      <c r="N19" s="75"/>
      <c r="O19" s="75"/>
      <c r="P19" s="79"/>
      <c r="Q19" s="75"/>
      <c r="R19" s="75">
        <f t="shared" si="0"/>
        <v>648542.94000000006</v>
      </c>
      <c r="S19" s="101"/>
    </row>
    <row r="20" spans="1:20">
      <c r="A20" s="129" t="s">
        <v>173</v>
      </c>
      <c r="B20" s="130"/>
      <c r="C20" s="83"/>
      <c r="D20" s="86"/>
      <c r="E20" s="87"/>
      <c r="F20" s="75"/>
      <c r="G20" s="75"/>
      <c r="H20" s="75">
        <f t="shared" si="1"/>
        <v>0</v>
      </c>
      <c r="I20" s="75"/>
      <c r="J20" s="75"/>
      <c r="K20" s="75"/>
      <c r="L20" s="75"/>
      <c r="M20" s="75"/>
      <c r="N20" s="75"/>
      <c r="O20" s="75"/>
      <c r="P20" s="79"/>
      <c r="Q20" s="75"/>
      <c r="R20" s="75">
        <f t="shared" si="0"/>
        <v>0</v>
      </c>
      <c r="S20" s="101"/>
    </row>
    <row r="21" spans="1:20">
      <c r="A21" s="129"/>
      <c r="B21" s="130" t="s">
        <v>174</v>
      </c>
      <c r="C21" s="83"/>
      <c r="D21" s="79">
        <v>1158614.8799999999</v>
      </c>
      <c r="E21" s="79"/>
      <c r="F21" s="75">
        <v>20268.78</v>
      </c>
      <c r="G21" s="75"/>
      <c r="H21" s="75">
        <f t="shared" si="1"/>
        <v>1178883.6599999999</v>
      </c>
      <c r="I21" s="75"/>
      <c r="J21" s="75"/>
      <c r="K21" s="75"/>
      <c r="L21" s="75"/>
      <c r="M21" s="75"/>
      <c r="N21" s="102"/>
      <c r="O21" s="75"/>
      <c r="P21" s="102"/>
      <c r="Q21" s="75"/>
      <c r="R21" s="75">
        <f t="shared" si="0"/>
        <v>1178883.6599999999</v>
      </c>
      <c r="S21" s="101"/>
    </row>
    <row r="22" spans="1:20">
      <c r="A22" s="129" t="s">
        <v>87</v>
      </c>
      <c r="B22" s="130"/>
      <c r="C22" s="83" t="s">
        <v>115</v>
      </c>
      <c r="D22" s="79">
        <v>44788</v>
      </c>
      <c r="E22" s="79"/>
      <c r="F22" s="75">
        <v>24927</v>
      </c>
      <c r="G22" s="75">
        <v>17917</v>
      </c>
      <c r="H22" s="75">
        <f t="shared" si="1"/>
        <v>51798</v>
      </c>
      <c r="I22" s="75"/>
      <c r="J22" s="75"/>
      <c r="K22" s="75"/>
      <c r="L22" s="104">
        <v>3</v>
      </c>
      <c r="M22" s="75">
        <v>0</v>
      </c>
      <c r="N22" s="75"/>
      <c r="O22" s="75"/>
      <c r="P22" s="79"/>
      <c r="Q22" s="75"/>
      <c r="R22" s="75">
        <f t="shared" si="0"/>
        <v>51798</v>
      </c>
      <c r="S22" s="101"/>
    </row>
    <row r="23" spans="1:20">
      <c r="A23" s="129" t="s">
        <v>88</v>
      </c>
      <c r="B23" s="130"/>
      <c r="C23" s="83" t="s">
        <v>113</v>
      </c>
      <c r="D23" s="79">
        <v>152780.96</v>
      </c>
      <c r="E23" s="79"/>
      <c r="F23" s="75">
        <v>11124.11</v>
      </c>
      <c r="G23" s="75">
        <v>19842.55</v>
      </c>
      <c r="H23" s="75">
        <f t="shared" si="1"/>
        <v>144062.52000000002</v>
      </c>
      <c r="I23" s="75"/>
      <c r="J23" s="75"/>
      <c r="K23" s="75"/>
      <c r="L23" s="75"/>
      <c r="M23" s="75"/>
      <c r="N23" s="75"/>
      <c r="O23" s="75"/>
      <c r="P23" s="79"/>
      <c r="Q23" s="75"/>
      <c r="R23" s="75">
        <f t="shared" si="0"/>
        <v>144062.52000000002</v>
      </c>
      <c r="S23" s="101"/>
    </row>
    <row r="24" spans="1:20">
      <c r="A24" s="129" t="s">
        <v>89</v>
      </c>
      <c r="B24" s="130"/>
      <c r="C24" s="83" t="s">
        <v>114</v>
      </c>
      <c r="D24" s="79">
        <v>1200</v>
      </c>
      <c r="E24" s="79"/>
      <c r="F24" s="75">
        <v>0</v>
      </c>
      <c r="G24" s="75">
        <v>400</v>
      </c>
      <c r="H24" s="75">
        <f t="shared" si="1"/>
        <v>800</v>
      </c>
      <c r="I24" s="75"/>
      <c r="J24" s="75"/>
      <c r="K24" s="75"/>
      <c r="L24" s="75"/>
      <c r="M24" s="75"/>
      <c r="N24" s="75"/>
      <c r="O24" s="75"/>
      <c r="P24" s="79"/>
      <c r="Q24" s="75"/>
      <c r="R24" s="75">
        <f t="shared" si="0"/>
        <v>800</v>
      </c>
      <c r="S24" s="101"/>
    </row>
    <row r="25" spans="1:20">
      <c r="A25" s="129" t="s">
        <v>26</v>
      </c>
      <c r="B25" s="82"/>
      <c r="C25" s="83" t="s">
        <v>116</v>
      </c>
      <c r="D25" s="79">
        <v>77800</v>
      </c>
      <c r="E25" s="79"/>
      <c r="F25" s="75">
        <v>444726</v>
      </c>
      <c r="G25" s="75">
        <v>444726</v>
      </c>
      <c r="H25" s="75">
        <f t="shared" si="1"/>
        <v>77800</v>
      </c>
      <c r="I25" s="75"/>
      <c r="J25" s="75"/>
      <c r="K25" s="75"/>
      <c r="L25" s="75"/>
      <c r="M25" s="75"/>
      <c r="N25" s="75"/>
      <c r="O25" s="75"/>
      <c r="P25" s="103"/>
      <c r="Q25" s="75"/>
      <c r="R25" s="75">
        <f t="shared" si="0"/>
        <v>77800</v>
      </c>
      <c r="S25" s="101"/>
    </row>
    <row r="26" spans="1:20">
      <c r="A26" s="129" t="s">
        <v>30</v>
      </c>
      <c r="B26" s="82"/>
      <c r="C26" s="83" t="s">
        <v>117</v>
      </c>
      <c r="D26" s="79"/>
      <c r="E26" s="79"/>
      <c r="F26" s="75">
        <v>3051960</v>
      </c>
      <c r="G26" s="75">
        <v>3051960</v>
      </c>
      <c r="H26" s="75">
        <f t="shared" si="1"/>
        <v>0</v>
      </c>
      <c r="I26" s="75"/>
      <c r="J26" s="75"/>
      <c r="K26" s="75"/>
      <c r="L26" s="75"/>
      <c r="M26" s="75"/>
      <c r="N26" s="75"/>
      <c r="O26" s="75"/>
      <c r="P26" s="103"/>
      <c r="Q26" s="75"/>
      <c r="R26" s="75">
        <f t="shared" si="0"/>
        <v>0</v>
      </c>
      <c r="S26" s="101"/>
    </row>
    <row r="27" spans="1:20">
      <c r="A27" s="129" t="s">
        <v>90</v>
      </c>
      <c r="B27" s="82"/>
      <c r="C27" s="83" t="s">
        <v>118</v>
      </c>
      <c r="D27" s="79">
        <v>0</v>
      </c>
      <c r="E27" s="79"/>
      <c r="F27" s="75">
        <v>21181</v>
      </c>
      <c r="G27" s="75">
        <v>0</v>
      </c>
      <c r="H27" s="75">
        <f t="shared" si="1"/>
        <v>21181</v>
      </c>
      <c r="I27" s="75"/>
      <c r="J27" s="104">
        <v>2</v>
      </c>
      <c r="K27" s="75">
        <v>0</v>
      </c>
      <c r="L27" s="102"/>
      <c r="M27" s="75"/>
      <c r="N27" s="75"/>
      <c r="O27" s="75"/>
      <c r="P27" s="103"/>
      <c r="Q27" s="75"/>
      <c r="R27" s="75">
        <f t="shared" si="0"/>
        <v>21181</v>
      </c>
      <c r="S27" s="101"/>
    </row>
    <row r="28" spans="1:20">
      <c r="A28" s="129" t="s">
        <v>139</v>
      </c>
      <c r="B28" s="82"/>
      <c r="C28" s="83" t="s">
        <v>140</v>
      </c>
      <c r="D28" s="79"/>
      <c r="E28" s="79"/>
      <c r="F28" s="75"/>
      <c r="G28" s="75"/>
      <c r="H28" s="75">
        <f t="shared" si="1"/>
        <v>0</v>
      </c>
      <c r="I28" s="75"/>
      <c r="J28" s="75"/>
      <c r="K28" s="75"/>
      <c r="L28" s="102"/>
      <c r="M28" s="75"/>
      <c r="N28" s="75"/>
      <c r="O28" s="75"/>
      <c r="P28" s="103"/>
      <c r="Q28" s="75"/>
      <c r="R28" s="75">
        <f t="shared" si="0"/>
        <v>0</v>
      </c>
      <c r="S28" s="101"/>
    </row>
    <row r="29" spans="1:20">
      <c r="A29" s="129" t="s">
        <v>35</v>
      </c>
      <c r="B29" s="82"/>
      <c r="C29" s="83" t="s">
        <v>127</v>
      </c>
      <c r="D29" s="79"/>
      <c r="E29" s="79"/>
      <c r="F29" s="75"/>
      <c r="G29" s="75"/>
      <c r="H29" s="75">
        <f>E29+G29-F29</f>
        <v>0</v>
      </c>
      <c r="I29" s="75"/>
      <c r="J29" s="75"/>
      <c r="K29" s="75"/>
      <c r="L29" s="75"/>
      <c r="M29" s="75"/>
      <c r="N29" s="104"/>
      <c r="O29" s="75"/>
      <c r="P29" s="79"/>
      <c r="Q29" s="75"/>
      <c r="R29" s="75"/>
      <c r="S29" s="101">
        <f t="shared" ref="S29:S34" si="2">I29+M29-K29</f>
        <v>0</v>
      </c>
      <c r="T29" s="63">
        <f>460000-S29</f>
        <v>460000</v>
      </c>
    </row>
    <row r="30" spans="1:20" hidden="1">
      <c r="A30" s="129" t="s">
        <v>91</v>
      </c>
      <c r="B30" s="82"/>
      <c r="C30" s="83" t="s">
        <v>121</v>
      </c>
      <c r="D30" s="79"/>
      <c r="E30" s="79"/>
      <c r="F30" s="75"/>
      <c r="G30" s="75"/>
      <c r="H30" s="75"/>
      <c r="I30" s="75">
        <f t="shared" ref="I30:I36" si="3">E30+G30-F30</f>
        <v>0</v>
      </c>
      <c r="J30" s="75"/>
      <c r="K30" s="75"/>
      <c r="L30" s="75"/>
      <c r="M30" s="75"/>
      <c r="N30" s="104"/>
      <c r="O30" s="75"/>
      <c r="P30" s="76"/>
      <c r="Q30" s="75"/>
      <c r="R30" s="75"/>
      <c r="S30" s="101">
        <f t="shared" si="2"/>
        <v>0</v>
      </c>
    </row>
    <row r="31" spans="1:20">
      <c r="A31" s="129" t="s">
        <v>92</v>
      </c>
      <c r="B31" s="130"/>
      <c r="C31" s="83" t="s">
        <v>122</v>
      </c>
      <c r="D31" s="79"/>
      <c r="E31" s="79">
        <v>2856000</v>
      </c>
      <c r="F31" s="75">
        <v>2856000</v>
      </c>
      <c r="G31" s="75">
        <v>2541000</v>
      </c>
      <c r="H31" s="75"/>
      <c r="I31" s="75">
        <f t="shared" si="3"/>
        <v>2541000</v>
      </c>
      <c r="J31" s="75"/>
      <c r="K31" s="75"/>
      <c r="L31" s="75"/>
      <c r="M31" s="75"/>
      <c r="N31" s="104"/>
      <c r="O31" s="75"/>
      <c r="P31" s="76"/>
      <c r="Q31" s="75"/>
      <c r="R31" s="75"/>
      <c r="S31" s="101">
        <f t="shared" si="2"/>
        <v>2541000</v>
      </c>
    </row>
    <row r="32" spans="1:20">
      <c r="A32" s="129" t="s">
        <v>33</v>
      </c>
      <c r="B32" s="130"/>
      <c r="C32" s="83" t="s">
        <v>120</v>
      </c>
      <c r="D32" s="79"/>
      <c r="E32" s="79">
        <v>316830.96999999997</v>
      </c>
      <c r="F32" s="75">
        <v>116838</v>
      </c>
      <c r="G32" s="75">
        <v>128568</v>
      </c>
      <c r="H32" s="75"/>
      <c r="I32" s="75">
        <f t="shared" si="3"/>
        <v>328560.96999999997</v>
      </c>
      <c r="J32" s="104">
        <v>1</v>
      </c>
      <c r="K32" s="75">
        <v>0</v>
      </c>
      <c r="L32" s="104">
        <v>2</v>
      </c>
      <c r="M32" s="75">
        <v>0</v>
      </c>
      <c r="N32" s="75"/>
      <c r="O32" s="75"/>
      <c r="P32" s="79"/>
      <c r="Q32" s="75"/>
      <c r="R32" s="75"/>
      <c r="S32" s="101">
        <f>I32+M32-K32</f>
        <v>328560.96999999997</v>
      </c>
    </row>
    <row r="33" spans="1:23">
      <c r="A33" s="129" t="s">
        <v>28</v>
      </c>
      <c r="B33" s="130"/>
      <c r="C33" s="83" t="s">
        <v>119</v>
      </c>
      <c r="D33" s="79"/>
      <c r="E33" s="79">
        <v>77800</v>
      </c>
      <c r="F33" s="75"/>
      <c r="G33" s="75"/>
      <c r="H33" s="75"/>
      <c r="I33" s="75">
        <f t="shared" si="3"/>
        <v>77800</v>
      </c>
      <c r="J33" s="75"/>
      <c r="K33" s="75"/>
      <c r="L33" s="75"/>
      <c r="M33" s="75"/>
      <c r="N33" s="75"/>
      <c r="O33" s="75"/>
      <c r="P33" s="79"/>
      <c r="Q33" s="75"/>
      <c r="R33" s="75"/>
      <c r="S33" s="101">
        <f t="shared" si="2"/>
        <v>77800</v>
      </c>
      <c r="T33" s="61">
        <f>3401.14</f>
        <v>3401.14</v>
      </c>
    </row>
    <row r="34" spans="1:23" ht="23.25" customHeight="1">
      <c r="A34" s="129" t="s">
        <v>25</v>
      </c>
      <c r="B34" s="131"/>
      <c r="C34" s="105" t="s">
        <v>123</v>
      </c>
      <c r="D34" s="106"/>
      <c r="E34" s="106">
        <v>600000</v>
      </c>
      <c r="F34" s="106">
        <v>600000</v>
      </c>
      <c r="G34" s="107">
        <v>0</v>
      </c>
      <c r="H34" s="75"/>
      <c r="I34" s="75">
        <f t="shared" si="3"/>
        <v>0</v>
      </c>
      <c r="J34" s="75"/>
      <c r="K34" s="106"/>
      <c r="L34" s="106"/>
      <c r="M34" s="75"/>
      <c r="N34" s="106"/>
      <c r="O34" s="106"/>
      <c r="P34" s="108"/>
      <c r="Q34" s="74"/>
      <c r="R34" s="109"/>
      <c r="S34" s="101">
        <f t="shared" si="2"/>
        <v>0</v>
      </c>
      <c r="T34" s="61">
        <f>12685.94+3401.14</f>
        <v>16087.08</v>
      </c>
      <c r="W34" s="61"/>
    </row>
    <row r="35" spans="1:23" ht="23.25" customHeight="1">
      <c r="A35" s="129" t="s">
        <v>9</v>
      </c>
      <c r="B35" s="131"/>
      <c r="C35" s="105" t="s">
        <v>128</v>
      </c>
      <c r="D35" s="106"/>
      <c r="E35" s="106">
        <v>25175013.579999998</v>
      </c>
      <c r="F35" s="106">
        <v>6442608</v>
      </c>
      <c r="G35" s="107">
        <v>683850</v>
      </c>
      <c r="H35" s="75"/>
      <c r="I35" s="75">
        <f t="shared" si="3"/>
        <v>19416255.579999998</v>
      </c>
      <c r="J35" s="150"/>
      <c r="K35" s="75"/>
      <c r="L35" s="150"/>
      <c r="M35" s="75"/>
      <c r="N35" s="73">
        <v>5</v>
      </c>
      <c r="O35" s="106">
        <f>Q36</f>
        <v>2433840.915</v>
      </c>
      <c r="P35" s="73">
        <v>4</v>
      </c>
      <c r="Q35" s="110">
        <v>9735363.6600000001</v>
      </c>
      <c r="R35" s="109"/>
      <c r="S35" s="101">
        <v>26717778.32</v>
      </c>
      <c r="W35" s="61"/>
    </row>
    <row r="36" spans="1:23" ht="23.25" customHeight="1">
      <c r="A36" s="129" t="s">
        <v>93</v>
      </c>
      <c r="B36" s="131"/>
      <c r="C36" s="105"/>
      <c r="D36" s="106"/>
      <c r="E36" s="106">
        <v>25191024.289999999</v>
      </c>
      <c r="F36" s="106">
        <v>0</v>
      </c>
      <c r="G36" s="107">
        <v>0</v>
      </c>
      <c r="H36" s="75"/>
      <c r="I36" s="75">
        <f t="shared" si="3"/>
        <v>25191024.289999999</v>
      </c>
      <c r="J36" s="75"/>
      <c r="K36" s="106"/>
      <c r="L36" s="106"/>
      <c r="M36" s="75"/>
      <c r="N36" s="106"/>
      <c r="O36" s="106"/>
      <c r="P36" s="73">
        <v>5</v>
      </c>
      <c r="Q36" s="110">
        <f>Q35*25%</f>
        <v>2433840.915</v>
      </c>
      <c r="R36" s="109"/>
      <c r="S36" s="101">
        <v>27624865.210000001</v>
      </c>
      <c r="W36" s="61"/>
    </row>
    <row r="37" spans="1:23">
      <c r="A37" s="132" t="s">
        <v>36</v>
      </c>
      <c r="B37" s="82"/>
      <c r="C37" s="83"/>
      <c r="D37" s="79"/>
      <c r="E37" s="79"/>
      <c r="F37" s="75"/>
      <c r="G37" s="75"/>
      <c r="H37" s="75"/>
      <c r="I37" s="75"/>
      <c r="J37" s="75"/>
      <c r="K37" s="75"/>
      <c r="L37" s="75"/>
      <c r="M37" s="75"/>
      <c r="N37" s="103"/>
      <c r="O37" s="75"/>
      <c r="P37" s="76"/>
      <c r="Q37" s="88"/>
      <c r="R37" s="111"/>
      <c r="S37" s="101"/>
      <c r="T37" s="63">
        <f>2680475.73-S37</f>
        <v>2680475.73</v>
      </c>
    </row>
    <row r="38" spans="1:23">
      <c r="A38" s="129"/>
      <c r="B38" s="82" t="s">
        <v>94</v>
      </c>
      <c r="C38" s="83" t="s">
        <v>124</v>
      </c>
      <c r="D38" s="79"/>
      <c r="E38" s="79">
        <v>37776.51</v>
      </c>
      <c r="F38" s="75">
        <v>248996.02</v>
      </c>
      <c r="G38" s="75">
        <v>239554.3</v>
      </c>
      <c r="H38" s="75"/>
      <c r="I38" s="75">
        <f>E38+G38-F38</f>
        <v>28334.790000000008</v>
      </c>
      <c r="J38" s="75"/>
      <c r="K38" s="75"/>
      <c r="L38" s="75"/>
      <c r="M38" s="75"/>
      <c r="N38" s="75"/>
      <c r="O38" s="75"/>
      <c r="P38" s="103"/>
      <c r="Q38" s="101"/>
      <c r="R38" s="75"/>
      <c r="S38" s="101">
        <f>I38+M38-K38</f>
        <v>28334.790000000008</v>
      </c>
    </row>
    <row r="39" spans="1:23">
      <c r="A39" s="129"/>
      <c r="B39" s="130" t="s">
        <v>54</v>
      </c>
      <c r="C39" s="83" t="s">
        <v>177</v>
      </c>
      <c r="D39" s="79"/>
      <c r="E39" s="79">
        <v>241100</v>
      </c>
      <c r="F39" s="75">
        <v>127100</v>
      </c>
      <c r="G39" s="75">
        <v>434600</v>
      </c>
      <c r="H39" s="75"/>
      <c r="I39" s="75">
        <f t="shared" ref="I39:I49" si="4">E39+G39-F39</f>
        <v>548600</v>
      </c>
      <c r="J39" s="104"/>
      <c r="K39" s="75"/>
      <c r="L39" s="104"/>
      <c r="M39" s="75"/>
      <c r="N39" s="75"/>
      <c r="O39" s="75"/>
      <c r="P39" s="103"/>
      <c r="Q39" s="75"/>
      <c r="R39" s="75"/>
      <c r="S39" s="101">
        <f>I39+M39-K39</f>
        <v>548600</v>
      </c>
    </row>
    <row r="40" spans="1:23">
      <c r="A40" s="132"/>
      <c r="B40" s="82" t="s">
        <v>126</v>
      </c>
      <c r="C40" s="83" t="s">
        <v>178</v>
      </c>
      <c r="D40" s="79"/>
      <c r="E40" s="79">
        <v>17178.07</v>
      </c>
      <c r="F40" s="75">
        <v>0</v>
      </c>
      <c r="G40" s="75">
        <v>9728.35</v>
      </c>
      <c r="H40" s="75"/>
      <c r="I40" s="75">
        <f t="shared" si="4"/>
        <v>26906.42</v>
      </c>
      <c r="J40" s="75"/>
      <c r="K40" s="75"/>
      <c r="L40" s="75"/>
      <c r="M40" s="75"/>
      <c r="N40" s="104"/>
      <c r="O40" s="75"/>
      <c r="P40" s="79"/>
      <c r="Q40" s="75"/>
      <c r="R40" s="101"/>
      <c r="S40" s="101">
        <f t="shared" ref="S40:S49" si="5">I40+M40-K40</f>
        <v>26906.42</v>
      </c>
    </row>
    <row r="41" spans="1:23">
      <c r="A41" s="132"/>
      <c r="B41" s="82" t="s">
        <v>176</v>
      </c>
      <c r="C41" s="83" t="s">
        <v>125</v>
      </c>
      <c r="D41" s="79"/>
      <c r="E41" s="79">
        <v>20497.259999999998</v>
      </c>
      <c r="F41" s="75">
        <v>0</v>
      </c>
      <c r="G41" s="75">
        <v>11674.02</v>
      </c>
      <c r="H41" s="75"/>
      <c r="I41" s="75">
        <f t="shared" si="4"/>
        <v>32171.279999999999</v>
      </c>
      <c r="J41" s="75"/>
      <c r="K41" s="75"/>
      <c r="L41" s="75"/>
      <c r="M41" s="75"/>
      <c r="N41" s="104"/>
      <c r="O41" s="75"/>
      <c r="P41" s="79"/>
      <c r="Q41" s="75"/>
      <c r="R41" s="75"/>
      <c r="S41" s="101">
        <f t="shared" si="5"/>
        <v>32171.279999999999</v>
      </c>
      <c r="T41" s="62"/>
    </row>
    <row r="42" spans="1:23">
      <c r="A42" s="129"/>
      <c r="B42" s="82" t="s">
        <v>141</v>
      </c>
      <c r="C42" s="83" t="s">
        <v>179</v>
      </c>
      <c r="D42" s="79"/>
      <c r="E42" s="79">
        <v>474858.27</v>
      </c>
      <c r="F42" s="75"/>
      <c r="G42" s="75">
        <v>25863.39</v>
      </c>
      <c r="H42" s="75"/>
      <c r="I42" s="75">
        <f t="shared" si="4"/>
        <v>500721.66000000003</v>
      </c>
      <c r="J42" s="75"/>
      <c r="K42" s="75"/>
      <c r="L42" s="75"/>
      <c r="M42" s="75"/>
      <c r="N42" s="104"/>
      <c r="O42" s="75"/>
      <c r="P42" s="79"/>
      <c r="Q42" s="75" t="s">
        <v>262</v>
      </c>
      <c r="R42" s="75"/>
      <c r="S42" s="101">
        <f t="shared" si="5"/>
        <v>500721.66000000003</v>
      </c>
      <c r="T42" s="61" t="s">
        <v>261</v>
      </c>
    </row>
    <row r="43" spans="1:23">
      <c r="A43" s="129"/>
      <c r="B43" s="82" t="s">
        <v>201</v>
      </c>
      <c r="C43" s="83"/>
      <c r="D43" s="79"/>
      <c r="E43" s="79">
        <v>2000</v>
      </c>
      <c r="F43" s="75">
        <v>2000</v>
      </c>
      <c r="G43" s="75">
        <v>3050</v>
      </c>
      <c r="H43" s="75"/>
      <c r="I43" s="75">
        <f t="shared" si="4"/>
        <v>3050</v>
      </c>
      <c r="J43" s="75"/>
      <c r="K43" s="75"/>
      <c r="L43" s="75"/>
      <c r="M43" s="75"/>
      <c r="N43" s="104"/>
      <c r="O43" s="75"/>
      <c r="P43" s="79"/>
      <c r="Q43" s="75"/>
      <c r="R43" s="75"/>
      <c r="S43" s="101">
        <f t="shared" si="5"/>
        <v>3050</v>
      </c>
    </row>
    <row r="44" spans="1:23">
      <c r="A44" s="129"/>
      <c r="B44" s="82" t="s">
        <v>202</v>
      </c>
      <c r="C44" s="83"/>
      <c r="D44" s="79"/>
      <c r="E44" s="79">
        <v>3000</v>
      </c>
      <c r="F44" s="75"/>
      <c r="G44" s="75">
        <v>0</v>
      </c>
      <c r="H44" s="75"/>
      <c r="I44" s="75">
        <f t="shared" si="4"/>
        <v>3000</v>
      </c>
      <c r="J44" s="75"/>
      <c r="K44" s="75"/>
      <c r="L44" s="75"/>
      <c r="M44" s="75"/>
      <c r="N44" s="104"/>
      <c r="O44" s="75"/>
      <c r="P44" s="79"/>
      <c r="Q44" s="75"/>
      <c r="R44" s="75"/>
      <c r="S44" s="101">
        <f t="shared" si="5"/>
        <v>3000</v>
      </c>
    </row>
    <row r="45" spans="1:23">
      <c r="A45" s="129"/>
      <c r="B45" s="82" t="s">
        <v>222</v>
      </c>
      <c r="C45" s="83"/>
      <c r="D45" s="79"/>
      <c r="E45" s="79"/>
      <c r="F45" s="75">
        <v>0</v>
      </c>
      <c r="G45" s="75">
        <v>0</v>
      </c>
      <c r="H45" s="75"/>
      <c r="I45" s="75">
        <f t="shared" si="4"/>
        <v>0</v>
      </c>
      <c r="J45" s="75"/>
      <c r="K45" s="75"/>
      <c r="L45" s="104">
        <v>1</v>
      </c>
      <c r="M45" s="75">
        <v>0</v>
      </c>
      <c r="N45" s="104"/>
      <c r="O45" s="75"/>
      <c r="P45" s="79"/>
      <c r="Q45" s="75"/>
      <c r="R45" s="75"/>
      <c r="S45" s="101">
        <f t="shared" si="5"/>
        <v>0</v>
      </c>
    </row>
    <row r="46" spans="1:23">
      <c r="A46" s="129"/>
      <c r="B46" s="82" t="s">
        <v>273</v>
      </c>
      <c r="C46" s="83"/>
      <c r="D46" s="79"/>
      <c r="E46" s="79"/>
      <c r="F46" s="75">
        <v>24080</v>
      </c>
      <c r="G46" s="75">
        <v>24780</v>
      </c>
      <c r="H46" s="75"/>
      <c r="I46" s="75">
        <f t="shared" si="4"/>
        <v>700</v>
      </c>
      <c r="J46" s="75"/>
      <c r="K46" s="75"/>
      <c r="L46" s="104"/>
      <c r="M46" s="75"/>
      <c r="N46" s="104"/>
      <c r="O46" s="75"/>
      <c r="P46" s="79"/>
      <c r="Q46" s="75"/>
      <c r="R46" s="75"/>
      <c r="S46" s="101">
        <f t="shared" si="5"/>
        <v>700</v>
      </c>
    </row>
    <row r="47" spans="1:23">
      <c r="A47" s="129"/>
      <c r="B47" s="82" t="s">
        <v>276</v>
      </c>
      <c r="C47" s="83"/>
      <c r="D47" s="79"/>
      <c r="E47" s="79">
        <v>2</v>
      </c>
      <c r="F47" s="75">
        <v>133620</v>
      </c>
      <c r="G47" s="75">
        <v>133940</v>
      </c>
      <c r="H47" s="75"/>
      <c r="I47" s="75">
        <f>E47+G47-F47</f>
        <v>322</v>
      </c>
      <c r="J47" s="75"/>
      <c r="K47" s="75"/>
      <c r="L47" s="104"/>
      <c r="M47" s="75"/>
      <c r="N47" s="104"/>
      <c r="O47" s="75"/>
      <c r="P47" s="79"/>
      <c r="Q47" s="75"/>
      <c r="R47" s="75"/>
      <c r="S47" s="101">
        <f>I47+M47-K47</f>
        <v>322</v>
      </c>
    </row>
    <row r="48" spans="1:23">
      <c r="A48" s="129"/>
      <c r="B48" s="82" t="s">
        <v>196</v>
      </c>
      <c r="C48" s="83"/>
      <c r="D48" s="79"/>
      <c r="E48" s="79">
        <v>16900</v>
      </c>
      <c r="F48" s="75"/>
      <c r="G48" s="75">
        <v>0</v>
      </c>
      <c r="H48" s="75"/>
      <c r="I48" s="75">
        <f>E48+G48-F48</f>
        <v>16900</v>
      </c>
      <c r="J48" s="75"/>
      <c r="K48" s="75"/>
      <c r="L48" s="104"/>
      <c r="M48" s="75"/>
      <c r="N48" s="104"/>
      <c r="O48" s="75"/>
      <c r="P48" s="79"/>
      <c r="Q48" s="75"/>
      <c r="R48" s="75"/>
      <c r="S48" s="101">
        <f>I48+M48-K48</f>
        <v>16900</v>
      </c>
    </row>
    <row r="49" spans="1:21">
      <c r="A49" s="132" t="s">
        <v>79</v>
      </c>
      <c r="B49" s="82"/>
      <c r="C49" s="83"/>
      <c r="D49" s="79"/>
      <c r="E49" s="79"/>
      <c r="F49" s="75">
        <v>50640818.009999998</v>
      </c>
      <c r="G49" s="75">
        <v>50640818.009999998</v>
      </c>
      <c r="H49" s="75"/>
      <c r="I49" s="75">
        <f t="shared" si="4"/>
        <v>0</v>
      </c>
      <c r="J49" s="75"/>
      <c r="K49" s="75"/>
      <c r="L49" s="75"/>
      <c r="M49" s="75"/>
      <c r="N49" s="104"/>
      <c r="O49" s="75"/>
      <c r="P49" s="79"/>
      <c r="Q49" s="75"/>
      <c r="R49" s="75"/>
      <c r="S49" s="101">
        <f t="shared" si="5"/>
        <v>0</v>
      </c>
      <c r="T49" s="62"/>
    </row>
    <row r="50" spans="1:21">
      <c r="A50" s="132" t="s">
        <v>95</v>
      </c>
      <c r="B50" s="82"/>
      <c r="C50" s="83"/>
      <c r="D50" s="79"/>
      <c r="E50" s="79"/>
      <c r="F50" s="75"/>
      <c r="G50" s="75"/>
      <c r="H50" s="75"/>
      <c r="I50" s="75"/>
      <c r="J50" s="104"/>
      <c r="K50" s="75"/>
      <c r="L50" s="75"/>
      <c r="M50" s="75"/>
      <c r="N50" s="104"/>
      <c r="O50" s="75"/>
      <c r="P50" s="79"/>
      <c r="Q50" s="75"/>
      <c r="R50" s="75"/>
      <c r="S50" s="101"/>
      <c r="T50" s="63"/>
    </row>
    <row r="51" spans="1:21">
      <c r="A51" s="129"/>
      <c r="B51" s="82" t="s">
        <v>22</v>
      </c>
      <c r="C51" s="83" t="s">
        <v>149</v>
      </c>
      <c r="D51" s="79"/>
      <c r="E51" s="79"/>
      <c r="F51" s="75"/>
      <c r="G51" s="75">
        <v>348406.72</v>
      </c>
      <c r="H51" s="75"/>
      <c r="I51" s="75">
        <f>G51-F51</f>
        <v>348406.72</v>
      </c>
      <c r="J51" s="104">
        <v>3</v>
      </c>
      <c r="K51" s="75">
        <v>0</v>
      </c>
      <c r="L51" s="75"/>
      <c r="M51" s="75"/>
      <c r="N51" s="104">
        <v>4</v>
      </c>
      <c r="O51" s="75">
        <f>I51-K51</f>
        <v>348406.72</v>
      </c>
      <c r="P51" s="79"/>
      <c r="Q51" s="75"/>
      <c r="R51" s="75"/>
      <c r="S51" s="101">
        <f>I51-K51-O51</f>
        <v>0</v>
      </c>
    </row>
    <row r="52" spans="1:21">
      <c r="A52" s="129"/>
      <c r="B52" s="82" t="s">
        <v>80</v>
      </c>
      <c r="C52" s="83" t="s">
        <v>150</v>
      </c>
      <c r="D52" s="79"/>
      <c r="E52" s="79"/>
      <c r="F52" s="75"/>
      <c r="G52" s="75">
        <v>164446.19</v>
      </c>
      <c r="H52" s="75"/>
      <c r="I52" s="75">
        <f t="shared" ref="I52:I103" si="6">G52-F52</f>
        <v>164446.19</v>
      </c>
      <c r="J52" s="75"/>
      <c r="K52" s="75"/>
      <c r="L52" s="75"/>
      <c r="M52" s="75"/>
      <c r="N52" s="104">
        <v>4</v>
      </c>
      <c r="O52" s="75">
        <f t="shared" ref="O52:O103" si="7">I52+M52-K52</f>
        <v>164446.19</v>
      </c>
      <c r="P52" s="79"/>
      <c r="Q52" s="75"/>
      <c r="R52" s="75"/>
      <c r="S52" s="101">
        <f t="shared" ref="S52:S103" si="8">I52-O52</f>
        <v>0</v>
      </c>
    </row>
    <row r="53" spans="1:21">
      <c r="A53" s="129"/>
      <c r="B53" s="82" t="s">
        <v>96</v>
      </c>
      <c r="C53" s="83" t="s">
        <v>151</v>
      </c>
      <c r="D53" s="79"/>
      <c r="E53" s="79"/>
      <c r="F53" s="75"/>
      <c r="G53" s="75">
        <v>440</v>
      </c>
      <c r="H53" s="75"/>
      <c r="I53" s="75">
        <f t="shared" si="6"/>
        <v>440</v>
      </c>
      <c r="J53" s="75"/>
      <c r="K53" s="75"/>
      <c r="L53" s="75"/>
      <c r="M53" s="75"/>
      <c r="N53" s="104">
        <v>4</v>
      </c>
      <c r="O53" s="75">
        <f t="shared" si="7"/>
        <v>440</v>
      </c>
      <c r="P53" s="79"/>
      <c r="Q53" s="75"/>
      <c r="R53" s="75"/>
      <c r="S53" s="101">
        <f t="shared" si="8"/>
        <v>0</v>
      </c>
    </row>
    <row r="54" spans="1:21">
      <c r="A54" s="132" t="s">
        <v>97</v>
      </c>
      <c r="B54" s="82"/>
      <c r="C54" s="83"/>
      <c r="D54" s="79"/>
      <c r="E54" s="79"/>
      <c r="F54" s="75"/>
      <c r="G54" s="75"/>
      <c r="H54" s="75"/>
      <c r="I54" s="75">
        <f t="shared" si="6"/>
        <v>0</v>
      </c>
      <c r="J54" s="75"/>
      <c r="K54" s="75"/>
      <c r="L54" s="75"/>
      <c r="M54" s="75"/>
      <c r="N54" s="104"/>
      <c r="O54" s="75"/>
      <c r="P54" s="79"/>
      <c r="Q54" s="75"/>
      <c r="R54" s="75"/>
      <c r="S54" s="101">
        <f t="shared" si="8"/>
        <v>0</v>
      </c>
    </row>
    <row r="55" spans="1:21">
      <c r="A55" s="129"/>
      <c r="B55" s="82" t="s">
        <v>180</v>
      </c>
      <c r="C55" s="83" t="s">
        <v>152</v>
      </c>
      <c r="D55" s="79"/>
      <c r="E55" s="79"/>
      <c r="F55" s="75"/>
      <c r="G55" s="75">
        <v>582</v>
      </c>
      <c r="H55" s="75"/>
      <c r="I55" s="75">
        <f t="shared" si="6"/>
        <v>582</v>
      </c>
      <c r="J55" s="75"/>
      <c r="K55" s="75"/>
      <c r="L55" s="75"/>
      <c r="M55" s="75"/>
      <c r="N55" s="104">
        <v>4</v>
      </c>
      <c r="O55" s="75">
        <f t="shared" si="7"/>
        <v>582</v>
      </c>
      <c r="P55" s="103"/>
      <c r="Q55" s="75"/>
      <c r="R55" s="75"/>
      <c r="S55" s="101">
        <f t="shared" si="8"/>
        <v>0</v>
      </c>
    </row>
    <row r="56" spans="1:21">
      <c r="A56" s="129"/>
      <c r="B56" s="82" t="s">
        <v>98</v>
      </c>
      <c r="C56" s="83" t="s">
        <v>185</v>
      </c>
      <c r="D56" s="79"/>
      <c r="E56" s="79"/>
      <c r="F56" s="75"/>
      <c r="G56" s="75">
        <v>4292</v>
      </c>
      <c r="H56" s="75"/>
      <c r="I56" s="75">
        <f t="shared" si="6"/>
        <v>4292</v>
      </c>
      <c r="J56" s="75"/>
      <c r="K56" s="75"/>
      <c r="L56" s="75"/>
      <c r="M56" s="75"/>
      <c r="N56" s="104">
        <v>4</v>
      </c>
      <c r="O56" s="75">
        <f t="shared" si="7"/>
        <v>4292</v>
      </c>
      <c r="P56" s="79"/>
      <c r="Q56" s="75"/>
      <c r="R56" s="75"/>
      <c r="S56" s="101">
        <f t="shared" si="8"/>
        <v>0</v>
      </c>
      <c r="T56" s="63"/>
    </row>
    <row r="57" spans="1:21">
      <c r="A57" s="129"/>
      <c r="B57" s="82" t="s">
        <v>99</v>
      </c>
      <c r="C57" s="83" t="s">
        <v>186</v>
      </c>
      <c r="D57" s="79"/>
      <c r="E57" s="79"/>
      <c r="F57" s="75"/>
      <c r="G57" s="75">
        <v>660</v>
      </c>
      <c r="H57" s="75"/>
      <c r="I57" s="75">
        <f t="shared" si="6"/>
        <v>660</v>
      </c>
      <c r="J57" s="75"/>
      <c r="K57" s="75"/>
      <c r="L57" s="75"/>
      <c r="M57" s="75"/>
      <c r="N57" s="104">
        <v>4</v>
      </c>
      <c r="O57" s="75">
        <f t="shared" si="7"/>
        <v>660</v>
      </c>
      <c r="P57" s="79"/>
      <c r="Q57" s="75"/>
      <c r="R57" s="75"/>
      <c r="S57" s="101">
        <f t="shared" si="8"/>
        <v>0</v>
      </c>
      <c r="T57" s="63"/>
      <c r="U57" s="63"/>
    </row>
    <row r="58" spans="1:21">
      <c r="A58" s="133"/>
      <c r="B58" s="82" t="s">
        <v>181</v>
      </c>
      <c r="C58" s="83" t="s">
        <v>187</v>
      </c>
      <c r="D58" s="78"/>
      <c r="E58" s="78"/>
      <c r="F58" s="113"/>
      <c r="G58" s="113">
        <v>0</v>
      </c>
      <c r="H58" s="113"/>
      <c r="I58" s="75">
        <f t="shared" si="6"/>
        <v>0</v>
      </c>
      <c r="J58" s="113"/>
      <c r="K58" s="113"/>
      <c r="L58" s="113"/>
      <c r="M58" s="75"/>
      <c r="N58" s="104">
        <v>4</v>
      </c>
      <c r="O58" s="75">
        <f t="shared" si="7"/>
        <v>0</v>
      </c>
      <c r="P58" s="114"/>
      <c r="Q58" s="113"/>
      <c r="R58" s="113"/>
      <c r="S58" s="101">
        <f t="shared" si="8"/>
        <v>0</v>
      </c>
      <c r="T58" s="63"/>
    </row>
    <row r="59" spans="1:21">
      <c r="A59" s="133"/>
      <c r="B59" s="82" t="s">
        <v>182</v>
      </c>
      <c r="C59" s="83" t="s">
        <v>188</v>
      </c>
      <c r="D59" s="78"/>
      <c r="E59" s="78"/>
      <c r="F59" s="113"/>
      <c r="G59" s="113">
        <v>9150</v>
      </c>
      <c r="H59" s="113"/>
      <c r="I59" s="75">
        <f t="shared" si="6"/>
        <v>9150</v>
      </c>
      <c r="J59" s="113"/>
      <c r="K59" s="113"/>
      <c r="L59" s="113"/>
      <c r="M59" s="75"/>
      <c r="N59" s="104">
        <v>4</v>
      </c>
      <c r="O59" s="75">
        <f t="shared" si="7"/>
        <v>9150</v>
      </c>
      <c r="P59" s="114"/>
      <c r="Q59" s="113"/>
      <c r="R59" s="113"/>
      <c r="S59" s="101">
        <f t="shared" si="8"/>
        <v>0</v>
      </c>
      <c r="T59" s="63"/>
    </row>
    <row r="60" spans="1:21">
      <c r="A60" s="133"/>
      <c r="B60" s="82" t="s">
        <v>183</v>
      </c>
      <c r="C60" s="83" t="s">
        <v>153</v>
      </c>
      <c r="D60" s="78"/>
      <c r="E60" s="78"/>
      <c r="F60" s="113"/>
      <c r="G60" s="113">
        <v>0</v>
      </c>
      <c r="H60" s="113"/>
      <c r="I60" s="75">
        <f t="shared" si="6"/>
        <v>0</v>
      </c>
      <c r="J60" s="113"/>
      <c r="K60" s="113"/>
      <c r="L60" s="113"/>
      <c r="M60" s="75"/>
      <c r="N60" s="104">
        <v>4</v>
      </c>
      <c r="O60" s="75">
        <f t="shared" si="7"/>
        <v>0</v>
      </c>
      <c r="P60" s="114"/>
      <c r="Q60" s="113"/>
      <c r="R60" s="113"/>
      <c r="S60" s="101">
        <f t="shared" si="8"/>
        <v>0</v>
      </c>
      <c r="T60" s="63"/>
    </row>
    <row r="61" spans="1:21">
      <c r="A61" s="133"/>
      <c r="B61" s="82" t="s">
        <v>269</v>
      </c>
      <c r="C61" s="83"/>
      <c r="D61" s="78"/>
      <c r="E61" s="78"/>
      <c r="F61" s="113"/>
      <c r="G61" s="113">
        <v>110070</v>
      </c>
      <c r="H61" s="113"/>
      <c r="I61" s="75">
        <f t="shared" si="6"/>
        <v>110070</v>
      </c>
      <c r="J61" s="113"/>
      <c r="K61" s="113"/>
      <c r="L61" s="113"/>
      <c r="M61" s="75"/>
      <c r="N61" s="104"/>
      <c r="O61" s="75">
        <f t="shared" si="7"/>
        <v>110070</v>
      </c>
      <c r="P61" s="114"/>
      <c r="Q61" s="113"/>
      <c r="R61" s="113"/>
      <c r="S61" s="101">
        <f t="shared" si="8"/>
        <v>0</v>
      </c>
      <c r="T61" s="63"/>
    </row>
    <row r="62" spans="1:21">
      <c r="A62" s="133"/>
      <c r="B62" s="82" t="s">
        <v>100</v>
      </c>
      <c r="C62" s="83" t="s">
        <v>189</v>
      </c>
      <c r="D62" s="78"/>
      <c r="E62" s="78"/>
      <c r="F62" s="113"/>
      <c r="G62" s="113">
        <v>2860</v>
      </c>
      <c r="H62" s="113"/>
      <c r="I62" s="75">
        <f t="shared" si="6"/>
        <v>2860</v>
      </c>
      <c r="J62" s="113"/>
      <c r="K62" s="113"/>
      <c r="L62" s="113"/>
      <c r="M62" s="75"/>
      <c r="N62" s="104">
        <v>4</v>
      </c>
      <c r="O62" s="75">
        <f t="shared" si="7"/>
        <v>2860</v>
      </c>
      <c r="P62" s="114"/>
      <c r="Q62" s="113"/>
      <c r="R62" s="113"/>
      <c r="S62" s="101">
        <f t="shared" si="8"/>
        <v>0</v>
      </c>
      <c r="T62" s="63"/>
    </row>
    <row r="63" spans="1:21">
      <c r="A63" s="133"/>
      <c r="B63" s="82" t="s">
        <v>184</v>
      </c>
      <c r="C63" s="83" t="s">
        <v>190</v>
      </c>
      <c r="D63" s="78"/>
      <c r="E63" s="78"/>
      <c r="F63" s="113"/>
      <c r="G63" s="113">
        <v>20</v>
      </c>
      <c r="H63" s="113"/>
      <c r="I63" s="75">
        <f t="shared" si="6"/>
        <v>20</v>
      </c>
      <c r="J63" s="113"/>
      <c r="K63" s="113"/>
      <c r="L63" s="113"/>
      <c r="M63" s="75"/>
      <c r="N63" s="104">
        <v>4</v>
      </c>
      <c r="O63" s="75">
        <f t="shared" si="7"/>
        <v>20</v>
      </c>
      <c r="P63" s="114"/>
      <c r="Q63" s="113"/>
      <c r="R63" s="113"/>
      <c r="S63" s="101">
        <f t="shared" si="8"/>
        <v>0</v>
      </c>
      <c r="T63" s="63"/>
    </row>
    <row r="64" spans="1:21">
      <c r="A64" s="134" t="s">
        <v>101</v>
      </c>
      <c r="B64" s="82"/>
      <c r="C64" s="112"/>
      <c r="D64" s="78"/>
      <c r="E64" s="78"/>
      <c r="F64" s="113"/>
      <c r="G64" s="113"/>
      <c r="H64" s="113"/>
      <c r="I64" s="75">
        <f t="shared" si="6"/>
        <v>0</v>
      </c>
      <c r="J64" s="113"/>
      <c r="K64" s="113"/>
      <c r="L64" s="113"/>
      <c r="M64" s="75"/>
      <c r="N64" s="104"/>
      <c r="O64" s="75"/>
      <c r="P64" s="114"/>
      <c r="Q64" s="113"/>
      <c r="R64" s="113"/>
      <c r="S64" s="101">
        <f t="shared" si="8"/>
        <v>0</v>
      </c>
      <c r="T64" s="63"/>
    </row>
    <row r="65" spans="1:20">
      <c r="A65" s="133"/>
      <c r="B65" s="82" t="s">
        <v>102</v>
      </c>
      <c r="C65" s="112" t="s">
        <v>154</v>
      </c>
      <c r="D65" s="78"/>
      <c r="E65" s="78"/>
      <c r="F65" s="113"/>
      <c r="G65" s="113">
        <v>677799.86</v>
      </c>
      <c r="H65" s="113"/>
      <c r="I65" s="75">
        <f t="shared" si="6"/>
        <v>677799.86</v>
      </c>
      <c r="J65" s="113"/>
      <c r="K65" s="113"/>
      <c r="L65" s="113"/>
      <c r="M65" s="75"/>
      <c r="N65" s="104">
        <v>4</v>
      </c>
      <c r="O65" s="75">
        <f t="shared" si="7"/>
        <v>677799.86</v>
      </c>
      <c r="P65" s="114"/>
      <c r="Q65" s="113"/>
      <c r="R65" s="113"/>
      <c r="S65" s="101">
        <f t="shared" si="8"/>
        <v>0</v>
      </c>
      <c r="T65" s="63"/>
    </row>
    <row r="66" spans="1:20">
      <c r="A66" s="133"/>
      <c r="B66" s="82" t="s">
        <v>72</v>
      </c>
      <c r="C66" s="112" t="s">
        <v>155</v>
      </c>
      <c r="D66" s="78"/>
      <c r="E66" s="78"/>
      <c r="F66" s="113"/>
      <c r="G66" s="113"/>
      <c r="H66" s="113"/>
      <c r="I66" s="75">
        <f t="shared" si="6"/>
        <v>0</v>
      </c>
      <c r="J66" s="113"/>
      <c r="K66" s="113"/>
      <c r="L66" s="113"/>
      <c r="M66" s="75"/>
      <c r="N66" s="104"/>
      <c r="O66" s="75">
        <f t="shared" si="7"/>
        <v>0</v>
      </c>
      <c r="P66" s="114"/>
      <c r="Q66" s="113"/>
      <c r="R66" s="113"/>
      <c r="S66" s="101">
        <f t="shared" si="8"/>
        <v>0</v>
      </c>
      <c r="T66" s="63"/>
    </row>
    <row r="67" spans="1:20">
      <c r="A67" s="134" t="s">
        <v>103</v>
      </c>
      <c r="B67" s="82"/>
      <c r="C67" s="112"/>
      <c r="D67" s="78"/>
      <c r="E67" s="78"/>
      <c r="F67" s="113"/>
      <c r="G67" s="113"/>
      <c r="H67" s="113"/>
      <c r="I67" s="75">
        <f t="shared" si="6"/>
        <v>0</v>
      </c>
      <c r="J67" s="113"/>
      <c r="K67" s="113"/>
      <c r="L67" s="113"/>
      <c r="M67" s="75"/>
      <c r="N67" s="104"/>
      <c r="O67" s="75"/>
      <c r="P67" s="114"/>
      <c r="Q67" s="113"/>
      <c r="R67" s="113"/>
      <c r="S67" s="101">
        <f t="shared" si="8"/>
        <v>0</v>
      </c>
      <c r="T67" s="63"/>
    </row>
    <row r="68" spans="1:20">
      <c r="A68" s="133"/>
      <c r="B68" s="82" t="s">
        <v>81</v>
      </c>
      <c r="C68" s="112" t="s">
        <v>156</v>
      </c>
      <c r="D68" s="78"/>
      <c r="E68" s="78"/>
      <c r="F68" s="113"/>
      <c r="G68" s="113">
        <v>1621.34</v>
      </c>
      <c r="H68" s="113"/>
      <c r="I68" s="75">
        <f t="shared" si="6"/>
        <v>1621.34</v>
      </c>
      <c r="J68" s="113"/>
      <c r="K68" s="113"/>
      <c r="L68" s="113"/>
      <c r="M68" s="75"/>
      <c r="N68" s="104">
        <v>4</v>
      </c>
      <c r="O68" s="75">
        <f t="shared" si="7"/>
        <v>1621.34</v>
      </c>
      <c r="P68" s="114"/>
      <c r="Q68" s="113"/>
      <c r="R68" s="113"/>
      <c r="S68" s="101">
        <f t="shared" si="8"/>
        <v>0</v>
      </c>
      <c r="T68" s="63"/>
    </row>
    <row r="69" spans="1:20">
      <c r="A69" s="133"/>
      <c r="B69" s="82"/>
      <c r="C69" s="112"/>
      <c r="D69" s="78"/>
      <c r="E69" s="78"/>
      <c r="F69" s="113"/>
      <c r="G69" s="113"/>
      <c r="H69" s="113"/>
      <c r="I69" s="75"/>
      <c r="J69" s="113"/>
      <c r="K69" s="113"/>
      <c r="L69" s="113"/>
      <c r="M69" s="75"/>
      <c r="N69" s="104"/>
      <c r="O69" s="75"/>
      <c r="P69" s="114"/>
      <c r="Q69" s="113"/>
      <c r="R69" s="113"/>
      <c r="S69" s="101"/>
      <c r="T69" s="63"/>
    </row>
    <row r="70" spans="1:20">
      <c r="A70" s="133"/>
      <c r="B70" s="82"/>
      <c r="C70" s="112"/>
      <c r="D70" s="78"/>
      <c r="E70" s="78"/>
      <c r="F70" s="113"/>
      <c r="G70" s="113"/>
      <c r="H70" s="113"/>
      <c r="I70" s="75"/>
      <c r="J70" s="113"/>
      <c r="K70" s="113"/>
      <c r="L70" s="113"/>
      <c r="M70" s="75"/>
      <c r="N70" s="104"/>
      <c r="O70" s="75"/>
      <c r="P70" s="114"/>
      <c r="Q70" s="113"/>
      <c r="R70" s="113"/>
      <c r="S70" s="101"/>
      <c r="T70" s="63"/>
    </row>
    <row r="71" spans="1:20">
      <c r="A71" s="134" t="s">
        <v>104</v>
      </c>
      <c r="B71" s="82"/>
      <c r="C71" s="112"/>
      <c r="D71" s="78"/>
      <c r="E71" s="78"/>
      <c r="F71" s="113"/>
      <c r="G71" s="113"/>
      <c r="H71" s="113"/>
      <c r="I71" s="75">
        <f t="shared" si="6"/>
        <v>0</v>
      </c>
      <c r="J71" s="113"/>
      <c r="K71" s="113"/>
      <c r="L71" s="113"/>
      <c r="M71" s="75"/>
      <c r="N71" s="104"/>
      <c r="O71" s="75"/>
      <c r="P71" s="114"/>
      <c r="Q71" s="113"/>
      <c r="R71" s="113"/>
      <c r="S71" s="101">
        <f t="shared" si="8"/>
        <v>0</v>
      </c>
      <c r="T71" s="63"/>
    </row>
    <row r="72" spans="1:20">
      <c r="A72" s="134"/>
      <c r="B72" s="82" t="s">
        <v>270</v>
      </c>
      <c r="C72" s="112" t="s">
        <v>271</v>
      </c>
      <c r="D72" s="78"/>
      <c r="E72" s="78"/>
      <c r="F72" s="113"/>
      <c r="G72" s="113">
        <v>358994.18</v>
      </c>
      <c r="H72" s="113"/>
      <c r="I72" s="75">
        <f t="shared" si="6"/>
        <v>358994.18</v>
      </c>
      <c r="J72" s="113"/>
      <c r="K72" s="113"/>
      <c r="L72" s="113"/>
      <c r="M72" s="75"/>
      <c r="N72" s="104"/>
      <c r="O72" s="75">
        <f t="shared" si="7"/>
        <v>358994.18</v>
      </c>
      <c r="P72" s="114"/>
      <c r="Q72" s="113"/>
      <c r="R72" s="113"/>
      <c r="S72" s="101"/>
      <c r="T72" s="63"/>
    </row>
    <row r="73" spans="1:20">
      <c r="A73" s="133"/>
      <c r="B73" s="82" t="s">
        <v>105</v>
      </c>
      <c r="C73" s="112" t="s">
        <v>157</v>
      </c>
      <c r="D73" s="78"/>
      <c r="E73" s="78"/>
      <c r="F73" s="113"/>
      <c r="G73" s="113">
        <v>8233573.4400000004</v>
      </c>
      <c r="H73" s="113"/>
      <c r="I73" s="75">
        <f t="shared" si="6"/>
        <v>8233573.4400000004</v>
      </c>
      <c r="J73" s="113"/>
      <c r="K73" s="113"/>
      <c r="L73" s="113"/>
      <c r="M73" s="75"/>
      <c r="N73" s="104">
        <v>4</v>
      </c>
      <c r="O73" s="75">
        <f t="shared" si="7"/>
        <v>8233573.4400000004</v>
      </c>
      <c r="P73" s="114"/>
      <c r="Q73" s="113"/>
      <c r="R73" s="113"/>
      <c r="S73" s="101">
        <f t="shared" si="8"/>
        <v>0</v>
      </c>
      <c r="T73" s="63"/>
    </row>
    <row r="74" spans="1:20">
      <c r="A74" s="133"/>
      <c r="B74" s="82" t="s">
        <v>106</v>
      </c>
      <c r="C74" s="112" t="s">
        <v>158</v>
      </c>
      <c r="D74" s="78"/>
      <c r="E74" s="78"/>
      <c r="F74" s="113"/>
      <c r="G74" s="113">
        <v>3730786.55</v>
      </c>
      <c r="H74" s="113"/>
      <c r="I74" s="75">
        <f t="shared" si="6"/>
        <v>3730786.55</v>
      </c>
      <c r="J74" s="113"/>
      <c r="K74" s="113"/>
      <c r="L74" s="113"/>
      <c r="M74" s="75"/>
      <c r="N74" s="104">
        <v>4</v>
      </c>
      <c r="O74" s="75">
        <f t="shared" si="7"/>
        <v>3730786.55</v>
      </c>
      <c r="P74" s="114"/>
      <c r="Q74" s="113"/>
      <c r="R74" s="113"/>
      <c r="S74" s="101">
        <f t="shared" si="8"/>
        <v>0</v>
      </c>
      <c r="T74" s="63"/>
    </row>
    <row r="75" spans="1:20">
      <c r="A75" s="133"/>
      <c r="B75" s="82" t="s">
        <v>84</v>
      </c>
      <c r="C75" s="112" t="s">
        <v>159</v>
      </c>
      <c r="D75" s="78"/>
      <c r="E75" s="78"/>
      <c r="F75" s="113"/>
      <c r="G75" s="113">
        <v>35640.480000000003</v>
      </c>
      <c r="H75" s="113"/>
      <c r="I75" s="75">
        <f t="shared" si="6"/>
        <v>35640.480000000003</v>
      </c>
      <c r="J75" s="113"/>
      <c r="K75" s="113"/>
      <c r="L75" s="113"/>
      <c r="M75" s="75"/>
      <c r="N75" s="104">
        <v>4</v>
      </c>
      <c r="O75" s="75">
        <f t="shared" si="7"/>
        <v>35640.480000000003</v>
      </c>
      <c r="P75" s="114"/>
      <c r="Q75" s="113"/>
      <c r="R75" s="113"/>
      <c r="S75" s="101">
        <f t="shared" si="8"/>
        <v>0</v>
      </c>
      <c r="T75" s="63"/>
    </row>
    <row r="76" spans="1:20">
      <c r="A76" s="133"/>
      <c r="B76" s="82" t="s">
        <v>23</v>
      </c>
      <c r="C76" s="112" t="s">
        <v>160</v>
      </c>
      <c r="D76" s="78"/>
      <c r="E76" s="78"/>
      <c r="F76" s="113"/>
      <c r="G76" s="113">
        <v>1953640.55</v>
      </c>
      <c r="H76" s="113"/>
      <c r="I76" s="75">
        <f t="shared" si="6"/>
        <v>1953640.55</v>
      </c>
      <c r="J76" s="113"/>
      <c r="K76" s="113"/>
      <c r="L76" s="113"/>
      <c r="M76" s="75"/>
      <c r="N76" s="104">
        <v>4</v>
      </c>
      <c r="O76" s="75">
        <f t="shared" si="7"/>
        <v>1953640.55</v>
      </c>
      <c r="P76" s="114"/>
      <c r="Q76" s="113"/>
      <c r="R76" s="113"/>
      <c r="S76" s="101">
        <f t="shared" si="8"/>
        <v>0</v>
      </c>
      <c r="T76" s="63"/>
    </row>
    <row r="77" spans="1:20">
      <c r="A77" s="133"/>
      <c r="B77" s="82" t="s">
        <v>24</v>
      </c>
      <c r="C77" s="112" t="s">
        <v>161</v>
      </c>
      <c r="D77" s="78"/>
      <c r="E77" s="78"/>
      <c r="F77" s="113"/>
      <c r="G77" s="113">
        <v>4202296.91</v>
      </c>
      <c r="H77" s="113"/>
      <c r="I77" s="75">
        <f t="shared" si="6"/>
        <v>4202296.91</v>
      </c>
      <c r="J77" s="113"/>
      <c r="K77" s="113"/>
      <c r="L77" s="113"/>
      <c r="M77" s="75"/>
      <c r="N77" s="104">
        <v>4</v>
      </c>
      <c r="O77" s="75">
        <f t="shared" si="7"/>
        <v>4202296.91</v>
      </c>
      <c r="P77" s="114"/>
      <c r="Q77" s="113"/>
      <c r="R77" s="113"/>
      <c r="S77" s="101">
        <f t="shared" si="8"/>
        <v>0</v>
      </c>
      <c r="T77" s="63"/>
    </row>
    <row r="78" spans="1:20">
      <c r="A78" s="133"/>
      <c r="B78" s="82" t="s">
        <v>14</v>
      </c>
      <c r="C78" s="112" t="s">
        <v>162</v>
      </c>
      <c r="D78" s="78"/>
      <c r="E78" s="78"/>
      <c r="F78" s="113"/>
      <c r="G78" s="113">
        <v>69247.429999999993</v>
      </c>
      <c r="H78" s="113"/>
      <c r="I78" s="75">
        <f t="shared" si="6"/>
        <v>69247.429999999993</v>
      </c>
      <c r="J78" s="113"/>
      <c r="K78" s="113"/>
      <c r="L78" s="113"/>
      <c r="M78" s="75"/>
      <c r="N78" s="104">
        <v>4</v>
      </c>
      <c r="O78" s="75">
        <f t="shared" si="7"/>
        <v>69247.429999999993</v>
      </c>
      <c r="P78" s="114"/>
      <c r="Q78" s="113"/>
      <c r="R78" s="113"/>
      <c r="S78" s="101">
        <f t="shared" si="8"/>
        <v>0</v>
      </c>
      <c r="T78" s="63"/>
    </row>
    <row r="79" spans="1:20">
      <c r="A79" s="133"/>
      <c r="B79" s="82" t="s">
        <v>107</v>
      </c>
      <c r="C79" s="112" t="s">
        <v>163</v>
      </c>
      <c r="D79" s="78"/>
      <c r="E79" s="78"/>
      <c r="F79" s="113"/>
      <c r="G79" s="113">
        <v>66681.36</v>
      </c>
      <c r="H79" s="113"/>
      <c r="I79" s="75">
        <f t="shared" si="6"/>
        <v>66681.36</v>
      </c>
      <c r="J79" s="113"/>
      <c r="K79" s="113"/>
      <c r="L79" s="113"/>
      <c r="M79" s="75"/>
      <c r="N79" s="104">
        <v>4</v>
      </c>
      <c r="O79" s="75">
        <f t="shared" si="7"/>
        <v>66681.36</v>
      </c>
      <c r="P79" s="114"/>
      <c r="Q79" s="113"/>
      <c r="R79" s="113"/>
      <c r="S79" s="101">
        <f t="shared" si="8"/>
        <v>0</v>
      </c>
      <c r="T79" s="63"/>
    </row>
    <row r="80" spans="1:20">
      <c r="A80" s="133"/>
      <c r="B80" s="82" t="s">
        <v>191</v>
      </c>
      <c r="C80" s="112" t="s">
        <v>272</v>
      </c>
      <c r="D80" s="78"/>
      <c r="E80" s="78"/>
      <c r="F80" s="113"/>
      <c r="G80" s="113">
        <v>0</v>
      </c>
      <c r="H80" s="113"/>
      <c r="I80" s="75">
        <f t="shared" si="6"/>
        <v>0</v>
      </c>
      <c r="J80" s="113"/>
      <c r="K80" s="113"/>
      <c r="L80" s="113"/>
      <c r="M80" s="75"/>
      <c r="N80" s="104">
        <v>4</v>
      </c>
      <c r="O80" s="75">
        <f t="shared" si="7"/>
        <v>0</v>
      </c>
      <c r="P80" s="114"/>
      <c r="Q80" s="113"/>
      <c r="R80" s="113"/>
      <c r="S80" s="101">
        <f t="shared" si="8"/>
        <v>0</v>
      </c>
      <c r="T80" s="63"/>
    </row>
    <row r="81" spans="1:20">
      <c r="A81" s="133"/>
      <c r="B81" s="82" t="s">
        <v>108</v>
      </c>
      <c r="C81" s="112" t="s">
        <v>164</v>
      </c>
      <c r="D81" s="78"/>
      <c r="E81" s="78"/>
      <c r="F81" s="113">
        <v>0</v>
      </c>
      <c r="G81" s="113">
        <v>148699</v>
      </c>
      <c r="H81" s="113"/>
      <c r="I81" s="75">
        <f t="shared" si="6"/>
        <v>148699</v>
      </c>
      <c r="J81" s="113"/>
      <c r="K81" s="113"/>
      <c r="L81" s="113"/>
      <c r="M81" s="75"/>
      <c r="N81" s="104">
        <v>4</v>
      </c>
      <c r="O81" s="75">
        <f t="shared" si="7"/>
        <v>148699</v>
      </c>
      <c r="P81" s="114"/>
      <c r="Q81" s="113"/>
      <c r="R81" s="113"/>
      <c r="S81" s="101">
        <f t="shared" si="8"/>
        <v>0</v>
      </c>
      <c r="T81" s="63"/>
    </row>
    <row r="82" spans="1:20">
      <c r="A82" s="133"/>
      <c r="B82" s="82" t="s">
        <v>34</v>
      </c>
      <c r="C82" s="112" t="s">
        <v>165</v>
      </c>
      <c r="D82" s="78"/>
      <c r="E82" s="78"/>
      <c r="F82" s="113"/>
      <c r="G82" s="113">
        <v>7228623</v>
      </c>
      <c r="H82" s="113"/>
      <c r="I82" s="75">
        <f t="shared" si="6"/>
        <v>7228623</v>
      </c>
      <c r="J82" s="113"/>
      <c r="K82" s="113"/>
      <c r="L82" s="113"/>
      <c r="M82" s="75"/>
      <c r="N82" s="104">
        <v>4</v>
      </c>
      <c r="O82" s="75">
        <f t="shared" si="7"/>
        <v>7228623</v>
      </c>
      <c r="P82" s="114"/>
      <c r="Q82" s="113"/>
      <c r="R82" s="113"/>
      <c r="S82" s="101">
        <f t="shared" si="8"/>
        <v>0</v>
      </c>
      <c r="T82" s="63"/>
    </row>
    <row r="83" spans="1:20">
      <c r="A83" s="133"/>
      <c r="B83" s="82" t="s">
        <v>192</v>
      </c>
      <c r="C83" s="112"/>
      <c r="D83" s="78"/>
      <c r="E83" s="78"/>
      <c r="F83" s="113"/>
      <c r="G83" s="113">
        <v>4467880</v>
      </c>
      <c r="H83" s="113"/>
      <c r="I83" s="75">
        <f>G83-F83</f>
        <v>4467880</v>
      </c>
      <c r="J83" s="113"/>
      <c r="K83" s="113"/>
      <c r="L83" s="113"/>
      <c r="M83" s="75"/>
      <c r="N83" s="104">
        <v>4</v>
      </c>
      <c r="O83" s="75">
        <f>I83+M83-K83</f>
        <v>4467880</v>
      </c>
      <c r="P83" s="114"/>
      <c r="Q83" s="113"/>
      <c r="R83" s="113"/>
      <c r="S83" s="101">
        <f t="shared" si="8"/>
        <v>0</v>
      </c>
      <c r="T83" s="63"/>
    </row>
    <row r="84" spans="1:20">
      <c r="A84" s="133"/>
      <c r="B84" s="82" t="s">
        <v>193</v>
      </c>
      <c r="C84" s="112"/>
      <c r="D84" s="78"/>
      <c r="E84" s="78"/>
      <c r="F84" s="113"/>
      <c r="G84" s="113">
        <v>2087223</v>
      </c>
      <c r="H84" s="113"/>
      <c r="I84" s="75">
        <f>G84-F84</f>
        <v>2087223</v>
      </c>
      <c r="J84" s="113"/>
      <c r="K84" s="113"/>
      <c r="L84" s="113"/>
      <c r="M84" s="75"/>
      <c r="N84" s="104">
        <v>4</v>
      </c>
      <c r="O84" s="75">
        <f>I84+M84-K84</f>
        <v>2087223</v>
      </c>
      <c r="P84" s="114"/>
      <c r="Q84" s="113"/>
      <c r="R84" s="113"/>
      <c r="S84" s="101">
        <f t="shared" si="8"/>
        <v>0</v>
      </c>
      <c r="T84" s="63"/>
    </row>
    <row r="85" spans="1:20">
      <c r="A85" s="133"/>
      <c r="B85" s="82" t="s">
        <v>194</v>
      </c>
      <c r="C85" s="112"/>
      <c r="D85" s="78"/>
      <c r="E85" s="113"/>
      <c r="F85" s="113"/>
      <c r="G85" s="75">
        <v>65323</v>
      </c>
      <c r="H85" s="113"/>
      <c r="I85" s="75">
        <f>G85-F85</f>
        <v>65323</v>
      </c>
      <c r="J85" s="113"/>
      <c r="K85" s="113"/>
      <c r="L85" s="113"/>
      <c r="M85" s="75"/>
      <c r="N85" s="104">
        <v>4</v>
      </c>
      <c r="O85" s="75">
        <f>I85+M85-K85</f>
        <v>65323</v>
      </c>
      <c r="P85" s="114"/>
      <c r="Q85" s="113"/>
      <c r="R85" s="113"/>
      <c r="S85" s="101">
        <f>I85-O85</f>
        <v>0</v>
      </c>
      <c r="T85" s="63"/>
    </row>
    <row r="86" spans="1:20">
      <c r="A86" s="133"/>
      <c r="B86" s="82" t="s">
        <v>195</v>
      </c>
      <c r="C86" s="112"/>
      <c r="D86" s="78"/>
      <c r="E86" s="78"/>
      <c r="F86" s="113"/>
      <c r="G86" s="62">
        <v>72000</v>
      </c>
      <c r="H86" s="113"/>
      <c r="I86" s="75">
        <f>G86-F86</f>
        <v>72000</v>
      </c>
      <c r="J86" s="113"/>
      <c r="K86" s="113"/>
      <c r="L86" s="113"/>
      <c r="M86" s="75"/>
      <c r="N86" s="104">
        <v>4</v>
      </c>
      <c r="O86" s="75">
        <f>I86+M86-K86</f>
        <v>72000</v>
      </c>
      <c r="P86" s="114"/>
      <c r="Q86" s="113"/>
      <c r="R86" s="113"/>
      <c r="S86" s="101">
        <f>I86-O86</f>
        <v>0</v>
      </c>
      <c r="T86" s="63"/>
    </row>
    <row r="87" spans="1:20">
      <c r="A87" s="133"/>
      <c r="B87" s="82" t="s">
        <v>198</v>
      </c>
      <c r="C87" s="112"/>
      <c r="D87" s="78"/>
      <c r="E87" s="78"/>
      <c r="F87" s="113"/>
      <c r="G87" s="62">
        <v>6000</v>
      </c>
      <c r="H87" s="113"/>
      <c r="I87" s="75">
        <f>G87-F87</f>
        <v>6000</v>
      </c>
      <c r="J87" s="113"/>
      <c r="K87" s="113"/>
      <c r="L87" s="113"/>
      <c r="M87" s="75"/>
      <c r="N87" s="104"/>
      <c r="O87" s="75">
        <f>I87+M87-K87</f>
        <v>6000</v>
      </c>
      <c r="P87" s="114"/>
      <c r="Q87" s="113"/>
      <c r="R87" s="113"/>
      <c r="S87" s="101">
        <f>I87-O87</f>
        <v>0</v>
      </c>
      <c r="T87" s="63"/>
    </row>
    <row r="88" spans="1:20">
      <c r="A88" s="134" t="s">
        <v>73</v>
      </c>
      <c r="B88" s="139"/>
      <c r="C88" s="112"/>
      <c r="D88" s="78"/>
      <c r="E88" s="78"/>
      <c r="F88" s="113"/>
      <c r="G88" s="113"/>
      <c r="H88" s="113"/>
      <c r="I88" s="75"/>
      <c r="J88" s="113"/>
      <c r="K88" s="113"/>
      <c r="L88" s="113"/>
      <c r="M88" s="75"/>
      <c r="N88" s="104"/>
      <c r="O88" s="75"/>
      <c r="P88" s="114"/>
      <c r="Q88" s="113"/>
      <c r="R88" s="113"/>
      <c r="S88" s="101">
        <f t="shared" si="8"/>
        <v>0</v>
      </c>
      <c r="T88" s="63"/>
    </row>
    <row r="89" spans="1:20">
      <c r="A89" s="134"/>
      <c r="B89" s="82" t="s">
        <v>217</v>
      </c>
      <c r="C89" s="112"/>
      <c r="D89" s="78"/>
      <c r="E89" s="78"/>
      <c r="F89" s="113"/>
      <c r="G89" s="113">
        <v>0</v>
      </c>
      <c r="H89" s="113"/>
      <c r="I89" s="75">
        <f t="shared" si="6"/>
        <v>0</v>
      </c>
      <c r="J89" s="113"/>
      <c r="K89" s="113"/>
      <c r="L89" s="113"/>
      <c r="M89" s="75"/>
      <c r="N89" s="104">
        <v>4</v>
      </c>
      <c r="O89" s="75">
        <f t="shared" si="7"/>
        <v>0</v>
      </c>
      <c r="P89" s="114"/>
      <c r="Q89" s="113"/>
      <c r="R89" s="113"/>
      <c r="S89" s="101">
        <f t="shared" si="8"/>
        <v>0</v>
      </c>
      <c r="T89" s="63"/>
    </row>
    <row r="90" spans="1:20">
      <c r="A90" s="134" t="s">
        <v>283</v>
      </c>
      <c r="B90" s="82"/>
      <c r="C90" s="112"/>
      <c r="D90" s="78"/>
      <c r="E90" s="78"/>
      <c r="F90" s="113"/>
      <c r="G90" s="113"/>
      <c r="H90" s="113"/>
      <c r="I90" s="75">
        <f t="shared" si="6"/>
        <v>0</v>
      </c>
      <c r="J90" s="113"/>
      <c r="K90" s="113"/>
      <c r="L90" s="113"/>
      <c r="M90" s="75"/>
      <c r="N90" s="104"/>
      <c r="O90" s="75"/>
      <c r="P90" s="114"/>
      <c r="Q90" s="113"/>
      <c r="R90" s="113"/>
      <c r="S90" s="101">
        <f t="shared" si="8"/>
        <v>0</v>
      </c>
      <c r="T90" s="63"/>
    </row>
    <row r="91" spans="1:20">
      <c r="A91" s="133"/>
      <c r="B91" s="82" t="s">
        <v>196</v>
      </c>
      <c r="C91" s="112"/>
      <c r="D91" s="78"/>
      <c r="E91" s="78"/>
      <c r="F91" s="113"/>
      <c r="G91" s="113">
        <v>6130300</v>
      </c>
      <c r="H91" s="113"/>
      <c r="I91" s="75">
        <f t="shared" si="6"/>
        <v>6130300</v>
      </c>
      <c r="J91" s="113"/>
      <c r="K91" s="113"/>
      <c r="L91" s="113"/>
      <c r="M91" s="75"/>
      <c r="N91" s="104">
        <v>4</v>
      </c>
      <c r="O91" s="75">
        <f t="shared" si="7"/>
        <v>6130300</v>
      </c>
      <c r="P91" s="114"/>
      <c r="Q91" s="113"/>
      <c r="R91" s="113"/>
      <c r="S91" s="101">
        <f t="shared" si="8"/>
        <v>0</v>
      </c>
      <c r="T91" s="63"/>
    </row>
    <row r="92" spans="1:20">
      <c r="A92" s="133"/>
      <c r="B92" s="82" t="s">
        <v>197</v>
      </c>
      <c r="C92" s="112"/>
      <c r="D92" s="78"/>
      <c r="E92" s="78"/>
      <c r="F92" s="113"/>
      <c r="G92" s="113">
        <v>1237600</v>
      </c>
      <c r="H92" s="113"/>
      <c r="I92" s="75">
        <f t="shared" si="6"/>
        <v>1237600</v>
      </c>
      <c r="J92" s="113"/>
      <c r="K92" s="113"/>
      <c r="L92" s="113"/>
      <c r="M92" s="75"/>
      <c r="N92" s="104">
        <v>4</v>
      </c>
      <c r="O92" s="75">
        <f t="shared" si="7"/>
        <v>1237600</v>
      </c>
      <c r="P92" s="114"/>
      <c r="Q92" s="113"/>
      <c r="R92" s="113"/>
      <c r="S92" s="101">
        <f t="shared" si="8"/>
        <v>0</v>
      </c>
      <c r="T92" s="63"/>
    </row>
    <row r="93" spans="1:20">
      <c r="A93" s="133"/>
      <c r="B93" s="82" t="s">
        <v>284</v>
      </c>
      <c r="C93" s="112"/>
      <c r="D93" s="78"/>
      <c r="E93" s="78"/>
      <c r="F93" s="113"/>
      <c r="G93" s="113">
        <v>70000</v>
      </c>
      <c r="H93" s="113"/>
      <c r="I93" s="75">
        <f t="shared" si="6"/>
        <v>70000</v>
      </c>
      <c r="J93" s="113"/>
      <c r="K93" s="113"/>
      <c r="L93" s="113"/>
      <c r="M93" s="75"/>
      <c r="N93" s="104">
        <v>4</v>
      </c>
      <c r="O93" s="75">
        <f t="shared" si="7"/>
        <v>70000</v>
      </c>
      <c r="P93" s="114"/>
      <c r="Q93" s="113"/>
      <c r="R93" s="113"/>
      <c r="S93" s="101">
        <f t="shared" si="8"/>
        <v>0</v>
      </c>
      <c r="T93" s="63"/>
    </row>
    <row r="94" spans="1:20">
      <c r="A94" s="133"/>
      <c r="B94" s="82" t="s">
        <v>285</v>
      </c>
      <c r="C94" s="112"/>
      <c r="D94" s="78"/>
      <c r="E94" s="78"/>
      <c r="F94" s="113"/>
      <c r="G94" s="113">
        <v>679500</v>
      </c>
      <c r="H94" s="113"/>
      <c r="I94" s="75">
        <f t="shared" si="6"/>
        <v>679500</v>
      </c>
      <c r="J94" s="113"/>
      <c r="K94" s="113"/>
      <c r="L94" s="113"/>
      <c r="M94" s="75"/>
      <c r="N94" s="104"/>
      <c r="O94" s="75">
        <f t="shared" si="7"/>
        <v>679500</v>
      </c>
      <c r="P94" s="114"/>
      <c r="Q94" s="113"/>
      <c r="R94" s="113"/>
      <c r="S94" s="101">
        <f t="shared" si="8"/>
        <v>0</v>
      </c>
      <c r="T94" s="63"/>
    </row>
    <row r="95" spans="1:20">
      <c r="A95" s="133"/>
      <c r="B95" s="82" t="s">
        <v>312</v>
      </c>
      <c r="C95" s="112"/>
      <c r="D95" s="78"/>
      <c r="E95" s="78"/>
      <c r="F95" s="113"/>
      <c r="G95" s="113">
        <v>14841</v>
      </c>
      <c r="H95" s="113"/>
      <c r="I95" s="75">
        <f t="shared" si="6"/>
        <v>14841</v>
      </c>
      <c r="J95" s="113"/>
      <c r="K95" s="113"/>
      <c r="L95" s="113"/>
      <c r="M95" s="75"/>
      <c r="N95" s="104"/>
      <c r="O95" s="75">
        <f t="shared" si="7"/>
        <v>14841</v>
      </c>
      <c r="P95" s="114"/>
      <c r="Q95" s="113"/>
      <c r="R95" s="113"/>
      <c r="S95" s="101">
        <f t="shared" si="8"/>
        <v>0</v>
      </c>
      <c r="T95" s="63"/>
    </row>
    <row r="96" spans="1:20">
      <c r="A96" s="133"/>
      <c r="B96" s="82" t="s">
        <v>311</v>
      </c>
      <c r="C96" s="112"/>
      <c r="D96" s="78"/>
      <c r="E96" s="78"/>
      <c r="F96" s="113"/>
      <c r="G96" s="113">
        <v>126000</v>
      </c>
      <c r="H96" s="113"/>
      <c r="I96" s="75">
        <f>G96-F96</f>
        <v>126000</v>
      </c>
      <c r="J96" s="113"/>
      <c r="K96" s="113"/>
      <c r="L96" s="113"/>
      <c r="M96" s="75"/>
      <c r="N96" s="104">
        <v>4</v>
      </c>
      <c r="O96" s="75">
        <f t="shared" si="7"/>
        <v>126000</v>
      </c>
      <c r="P96" s="114"/>
      <c r="Q96" s="113"/>
      <c r="R96" s="113"/>
      <c r="S96" s="101">
        <f t="shared" si="8"/>
        <v>0</v>
      </c>
      <c r="T96" s="63"/>
    </row>
    <row r="97" spans="1:20">
      <c r="A97" s="133"/>
      <c r="B97" s="82" t="s">
        <v>309</v>
      </c>
      <c r="C97" s="112"/>
      <c r="D97" s="78"/>
      <c r="E97" s="78"/>
      <c r="F97" s="113"/>
      <c r="G97" s="113">
        <v>3977200</v>
      </c>
      <c r="H97" s="113"/>
      <c r="I97" s="75">
        <f>G97-F97</f>
        <v>3977200</v>
      </c>
      <c r="J97" s="113"/>
      <c r="K97" s="113"/>
      <c r="L97" s="113"/>
      <c r="M97" s="75"/>
      <c r="N97" s="104">
        <v>4</v>
      </c>
      <c r="O97" s="75">
        <f t="shared" si="7"/>
        <v>3977200</v>
      </c>
      <c r="P97" s="114"/>
      <c r="Q97" s="113"/>
      <c r="R97" s="113"/>
      <c r="S97" s="101">
        <f t="shared" si="8"/>
        <v>0</v>
      </c>
      <c r="T97" s="63"/>
    </row>
    <row r="98" spans="1:20">
      <c r="A98" s="133"/>
      <c r="B98" s="82" t="s">
        <v>310</v>
      </c>
      <c r="C98" s="112"/>
      <c r="D98" s="78"/>
      <c r="E98" s="78"/>
      <c r="F98" s="113"/>
      <c r="G98" s="113">
        <v>1980000</v>
      </c>
      <c r="H98" s="113"/>
      <c r="I98" s="75">
        <f t="shared" si="6"/>
        <v>1980000</v>
      </c>
      <c r="J98" s="113"/>
      <c r="K98" s="113"/>
      <c r="L98" s="113"/>
      <c r="M98" s="75"/>
      <c r="N98" s="104">
        <v>4</v>
      </c>
      <c r="O98" s="75">
        <f t="shared" si="7"/>
        <v>1980000</v>
      </c>
      <c r="P98" s="114"/>
      <c r="Q98" s="113"/>
      <c r="R98" s="113"/>
      <c r="S98" s="101">
        <f t="shared" si="8"/>
        <v>0</v>
      </c>
      <c r="T98" s="63"/>
    </row>
    <row r="99" spans="1:20">
      <c r="A99" s="133"/>
      <c r="B99" s="82" t="s">
        <v>199</v>
      </c>
      <c r="C99" s="112"/>
      <c r="D99" s="78"/>
      <c r="E99" s="78"/>
      <c r="F99" s="113"/>
      <c r="G99" s="113">
        <v>1012500</v>
      </c>
      <c r="H99" s="113"/>
      <c r="I99" s="75">
        <f t="shared" si="6"/>
        <v>1012500</v>
      </c>
      <c r="J99" s="113"/>
      <c r="K99" s="113"/>
      <c r="L99" s="113"/>
      <c r="M99" s="75"/>
      <c r="N99" s="104">
        <v>4</v>
      </c>
      <c r="O99" s="75">
        <f t="shared" si="7"/>
        <v>1012500</v>
      </c>
      <c r="P99" s="114"/>
      <c r="Q99" s="113"/>
      <c r="R99" s="113"/>
      <c r="S99" s="101">
        <f t="shared" si="8"/>
        <v>0</v>
      </c>
      <c r="T99" s="63"/>
    </row>
    <row r="100" spans="1:20">
      <c r="A100" s="133"/>
      <c r="B100" s="82" t="s">
        <v>200</v>
      </c>
      <c r="C100" s="112"/>
      <c r="D100" s="78"/>
      <c r="E100" s="78"/>
      <c r="F100" s="113"/>
      <c r="G100" s="113">
        <v>90000</v>
      </c>
      <c r="H100" s="113"/>
      <c r="I100" s="75">
        <f t="shared" si="6"/>
        <v>90000</v>
      </c>
      <c r="J100" s="113"/>
      <c r="K100" s="113"/>
      <c r="L100" s="113"/>
      <c r="M100" s="75"/>
      <c r="N100" s="104">
        <v>4</v>
      </c>
      <c r="O100" s="75">
        <f t="shared" si="7"/>
        <v>90000</v>
      </c>
      <c r="P100" s="114"/>
      <c r="Q100" s="113"/>
      <c r="R100" s="113"/>
      <c r="S100" s="101">
        <f t="shared" si="8"/>
        <v>0</v>
      </c>
      <c r="T100" s="63"/>
    </row>
    <row r="101" spans="1:20">
      <c r="A101" s="133"/>
      <c r="B101" s="82" t="s">
        <v>317</v>
      </c>
      <c r="C101" s="112"/>
      <c r="D101" s="78"/>
      <c r="E101" s="78"/>
      <c r="F101" s="113"/>
      <c r="G101" s="113">
        <v>32720</v>
      </c>
      <c r="H101" s="113"/>
      <c r="I101" s="75">
        <f t="shared" si="6"/>
        <v>32720</v>
      </c>
      <c r="J101" s="113"/>
      <c r="K101" s="113"/>
      <c r="L101" s="113"/>
      <c r="M101" s="75"/>
      <c r="N101" s="104"/>
      <c r="O101" s="75">
        <f t="shared" si="7"/>
        <v>32720</v>
      </c>
      <c r="P101" s="114"/>
      <c r="Q101" s="113"/>
      <c r="R101" s="113"/>
      <c r="S101" s="101">
        <f t="shared" si="8"/>
        <v>0</v>
      </c>
      <c r="T101" s="63"/>
    </row>
    <row r="102" spans="1:20">
      <c r="A102" s="133"/>
      <c r="B102" s="82" t="s">
        <v>294</v>
      </c>
      <c r="C102" s="112"/>
      <c r="D102" s="78"/>
      <c r="E102" s="78"/>
      <c r="F102" s="113"/>
      <c r="G102" s="113">
        <v>88200</v>
      </c>
      <c r="H102" s="113"/>
      <c r="I102" s="75">
        <f t="shared" si="6"/>
        <v>88200</v>
      </c>
      <c r="J102" s="113"/>
      <c r="K102" s="113"/>
      <c r="L102" s="113"/>
      <c r="M102" s="75"/>
      <c r="N102" s="104">
        <v>4</v>
      </c>
      <c r="O102" s="75">
        <f t="shared" si="7"/>
        <v>88200</v>
      </c>
      <c r="P102" s="114"/>
      <c r="Q102" s="113"/>
      <c r="R102" s="113"/>
      <c r="S102" s="101">
        <f t="shared" si="8"/>
        <v>0</v>
      </c>
      <c r="T102" s="63"/>
    </row>
    <row r="103" spans="1:20">
      <c r="A103" s="133"/>
      <c r="B103" s="82" t="s">
        <v>318</v>
      </c>
      <c r="C103" s="112"/>
      <c r="D103" s="78"/>
      <c r="E103" s="78"/>
      <c r="F103" s="113"/>
      <c r="G103" s="113">
        <v>1155000</v>
      </c>
      <c r="H103" s="113"/>
      <c r="I103" s="75">
        <f t="shared" si="6"/>
        <v>1155000</v>
      </c>
      <c r="J103" s="113"/>
      <c r="K103" s="113"/>
      <c r="L103" s="113"/>
      <c r="M103" s="75"/>
      <c r="N103" s="104"/>
      <c r="O103" s="75">
        <f t="shared" si="7"/>
        <v>1155000</v>
      </c>
      <c r="P103" s="114"/>
      <c r="Q103" s="113"/>
      <c r="R103" s="113"/>
      <c r="S103" s="101">
        <f t="shared" si="8"/>
        <v>0</v>
      </c>
      <c r="T103" s="63"/>
    </row>
    <row r="104" spans="1:20">
      <c r="A104" s="132" t="s">
        <v>10</v>
      </c>
      <c r="B104" s="82"/>
      <c r="C104" s="83"/>
      <c r="D104" s="79"/>
      <c r="E104" s="79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9"/>
      <c r="Q104" s="75"/>
      <c r="R104" s="75"/>
      <c r="S104" s="101"/>
    </row>
    <row r="105" spans="1:20">
      <c r="A105" s="129"/>
      <c r="B105" s="82" t="s">
        <v>18</v>
      </c>
      <c r="C105" s="83" t="s">
        <v>129</v>
      </c>
      <c r="D105" s="79"/>
      <c r="E105" s="79"/>
      <c r="F105" s="75">
        <v>566557</v>
      </c>
      <c r="G105" s="75"/>
      <c r="H105" s="75">
        <f>F105-G105</f>
        <v>566557</v>
      </c>
      <c r="I105" s="75"/>
      <c r="J105" s="75"/>
      <c r="K105" s="75"/>
      <c r="L105" s="75"/>
      <c r="M105" s="75"/>
      <c r="N105" s="76"/>
      <c r="O105" s="75"/>
      <c r="P105" s="103">
        <v>4</v>
      </c>
      <c r="Q105" s="75">
        <f>H105+K105-M105</f>
        <v>566557</v>
      </c>
      <c r="R105" s="101">
        <f>H105-Q105</f>
        <v>0</v>
      </c>
      <c r="S105" s="101"/>
    </row>
    <row r="106" spans="1:20">
      <c r="A106" s="129"/>
      <c r="B106" s="135" t="s">
        <v>31</v>
      </c>
      <c r="C106" s="83" t="s">
        <v>130</v>
      </c>
      <c r="D106" s="79"/>
      <c r="E106" s="79"/>
      <c r="F106" s="75">
        <v>1540800</v>
      </c>
      <c r="G106" s="75">
        <v>0</v>
      </c>
      <c r="H106" s="75">
        <f t="shared" ref="H106:H114" si="9">F106-G106</f>
        <v>1540800</v>
      </c>
      <c r="I106" s="75"/>
      <c r="J106" s="75"/>
      <c r="K106" s="75"/>
      <c r="L106" s="75"/>
      <c r="M106" s="75"/>
      <c r="N106" s="75"/>
      <c r="O106" s="75"/>
      <c r="P106" s="103">
        <v>4</v>
      </c>
      <c r="Q106" s="75">
        <f t="shared" ref="Q106:Q127" si="10">H106+K106-M106</f>
        <v>1540800</v>
      </c>
      <c r="R106" s="101">
        <f t="shared" ref="R106:R128" si="11">H106-Q106</f>
        <v>0</v>
      </c>
      <c r="S106" s="101"/>
    </row>
    <row r="107" spans="1:20">
      <c r="A107" s="129"/>
      <c r="B107" s="135" t="s">
        <v>32</v>
      </c>
      <c r="C107" s="83" t="s">
        <v>131</v>
      </c>
      <c r="D107" s="79"/>
      <c r="E107" s="79"/>
      <c r="F107" s="75">
        <v>6531079.7300000004</v>
      </c>
      <c r="G107" s="75">
        <v>3920</v>
      </c>
      <c r="H107" s="75">
        <f t="shared" si="9"/>
        <v>6527159.7300000004</v>
      </c>
      <c r="I107" s="75"/>
      <c r="J107" s="75"/>
      <c r="K107" s="75"/>
      <c r="L107" s="75"/>
      <c r="M107" s="75"/>
      <c r="N107" s="75"/>
      <c r="O107" s="75"/>
      <c r="P107" s="103">
        <v>4</v>
      </c>
      <c r="Q107" s="75">
        <f t="shared" si="10"/>
        <v>6527159.7300000004</v>
      </c>
      <c r="R107" s="101">
        <f t="shared" si="11"/>
        <v>0</v>
      </c>
      <c r="S107" s="101"/>
    </row>
    <row r="108" spans="1:20">
      <c r="A108" s="129"/>
      <c r="B108" s="135" t="s">
        <v>19</v>
      </c>
      <c r="C108" s="83" t="s">
        <v>132</v>
      </c>
      <c r="D108" s="79"/>
      <c r="E108" s="79"/>
      <c r="F108" s="75">
        <v>178648.25</v>
      </c>
      <c r="G108" s="75">
        <v>2231</v>
      </c>
      <c r="H108" s="75">
        <f t="shared" si="9"/>
        <v>176417.25</v>
      </c>
      <c r="I108" s="75"/>
      <c r="J108" s="75"/>
      <c r="K108" s="75"/>
      <c r="L108" s="103"/>
      <c r="M108" s="75"/>
      <c r="N108" s="75"/>
      <c r="O108" s="75"/>
      <c r="P108" s="103">
        <v>4</v>
      </c>
      <c r="Q108" s="75">
        <f t="shared" si="10"/>
        <v>176417.25</v>
      </c>
      <c r="R108" s="101">
        <f t="shared" si="11"/>
        <v>0</v>
      </c>
      <c r="S108" s="101"/>
    </row>
    <row r="109" spans="1:20">
      <c r="A109" s="129"/>
      <c r="B109" s="135" t="s">
        <v>17</v>
      </c>
      <c r="C109" s="83" t="s">
        <v>133</v>
      </c>
      <c r="D109" s="79"/>
      <c r="E109" s="79"/>
      <c r="F109" s="75">
        <v>2890470.36</v>
      </c>
      <c r="G109" s="75">
        <v>2505</v>
      </c>
      <c r="H109" s="75">
        <f t="shared" si="9"/>
        <v>2887965.36</v>
      </c>
      <c r="I109" s="75"/>
      <c r="J109" s="75"/>
      <c r="K109" s="75"/>
      <c r="L109" s="75"/>
      <c r="M109" s="75"/>
      <c r="N109" s="75"/>
      <c r="O109" s="75"/>
      <c r="P109" s="103">
        <v>4</v>
      </c>
      <c r="Q109" s="75">
        <f t="shared" si="10"/>
        <v>2887965.36</v>
      </c>
      <c r="R109" s="101">
        <f t="shared" si="11"/>
        <v>0</v>
      </c>
      <c r="S109" s="101"/>
    </row>
    <row r="110" spans="1:20">
      <c r="A110" s="129"/>
      <c r="B110" s="135" t="s">
        <v>20</v>
      </c>
      <c r="C110" s="83" t="s">
        <v>134</v>
      </c>
      <c r="D110" s="79"/>
      <c r="E110" s="79"/>
      <c r="F110" s="75">
        <v>2848429.5</v>
      </c>
      <c r="G110" s="75"/>
      <c r="H110" s="75">
        <f t="shared" si="9"/>
        <v>2848429.5</v>
      </c>
      <c r="I110" s="75"/>
      <c r="J110" s="75"/>
      <c r="K110" s="75"/>
      <c r="L110" s="75"/>
      <c r="M110" s="75"/>
      <c r="N110" s="75"/>
      <c r="O110" s="75"/>
      <c r="P110" s="103">
        <v>4</v>
      </c>
      <c r="Q110" s="75">
        <f t="shared" si="10"/>
        <v>2848429.5</v>
      </c>
      <c r="R110" s="101">
        <f t="shared" si="11"/>
        <v>0</v>
      </c>
      <c r="S110" s="101"/>
      <c r="T110" s="62"/>
    </row>
    <row r="111" spans="1:20">
      <c r="A111" s="129"/>
      <c r="B111" s="135" t="s">
        <v>11</v>
      </c>
      <c r="C111" s="83" t="s">
        <v>135</v>
      </c>
      <c r="D111" s="79"/>
      <c r="E111" s="79"/>
      <c r="F111" s="75">
        <v>269356.34000000003</v>
      </c>
      <c r="G111" s="75"/>
      <c r="H111" s="75">
        <f t="shared" si="9"/>
        <v>269356.34000000003</v>
      </c>
      <c r="I111" s="75"/>
      <c r="J111" s="75"/>
      <c r="K111" s="75"/>
      <c r="L111" s="75"/>
      <c r="M111" s="75"/>
      <c r="N111" s="75"/>
      <c r="O111" s="75"/>
      <c r="P111" s="103">
        <v>4</v>
      </c>
      <c r="Q111" s="75">
        <f t="shared" si="10"/>
        <v>269356.34000000003</v>
      </c>
      <c r="R111" s="101">
        <f t="shared" si="11"/>
        <v>0</v>
      </c>
      <c r="S111" s="101"/>
    </row>
    <row r="112" spans="1:20">
      <c r="A112" s="129"/>
      <c r="B112" s="135" t="s">
        <v>12</v>
      </c>
      <c r="C112" s="83" t="s">
        <v>138</v>
      </c>
      <c r="D112" s="79"/>
      <c r="E112" s="79"/>
      <c r="F112" s="75">
        <v>4396800</v>
      </c>
      <c r="G112" s="75">
        <v>67000</v>
      </c>
      <c r="H112" s="75">
        <f t="shared" si="9"/>
        <v>4329800</v>
      </c>
      <c r="I112" s="75"/>
      <c r="J112" s="75"/>
      <c r="K112" s="75"/>
      <c r="L112" s="75"/>
      <c r="M112" s="75"/>
      <c r="N112" s="75"/>
      <c r="O112" s="75"/>
      <c r="P112" s="103">
        <v>4</v>
      </c>
      <c r="Q112" s="75">
        <f t="shared" si="10"/>
        <v>4329800</v>
      </c>
      <c r="R112" s="101">
        <f t="shared" si="11"/>
        <v>0</v>
      </c>
      <c r="S112" s="101"/>
    </row>
    <row r="113" spans="1:19">
      <c r="A113" s="129"/>
      <c r="B113" s="135" t="s">
        <v>13</v>
      </c>
      <c r="C113" s="83" t="s">
        <v>136</v>
      </c>
      <c r="D113" s="79"/>
      <c r="E113" s="79"/>
      <c r="F113" s="75">
        <v>2214108.17</v>
      </c>
      <c r="G113" s="75"/>
      <c r="H113" s="75">
        <f t="shared" si="9"/>
        <v>2214108.17</v>
      </c>
      <c r="I113" s="75"/>
      <c r="J113" s="75"/>
      <c r="K113" s="75"/>
      <c r="L113" s="75"/>
      <c r="M113" s="75"/>
      <c r="N113" s="75"/>
      <c r="O113" s="75"/>
      <c r="P113" s="103">
        <v>4</v>
      </c>
      <c r="Q113" s="75">
        <f>H113+K113-M113</f>
        <v>2214108.17</v>
      </c>
      <c r="R113" s="101">
        <f t="shared" si="11"/>
        <v>0</v>
      </c>
      <c r="S113" s="101"/>
    </row>
    <row r="114" spans="1:19">
      <c r="A114" s="129"/>
      <c r="B114" s="135" t="s">
        <v>21</v>
      </c>
      <c r="C114" s="83" t="s">
        <v>137</v>
      </c>
      <c r="D114" s="79"/>
      <c r="E114" s="79"/>
      <c r="F114" s="75">
        <v>2951000</v>
      </c>
      <c r="G114" s="75"/>
      <c r="H114" s="75">
        <f t="shared" si="9"/>
        <v>2951000</v>
      </c>
      <c r="I114" s="75"/>
      <c r="J114" s="75"/>
      <c r="K114" s="75"/>
      <c r="L114" s="75"/>
      <c r="M114" s="75"/>
      <c r="N114" s="75"/>
      <c r="O114" s="75"/>
      <c r="P114" s="103"/>
      <c r="Q114" s="75">
        <f t="shared" si="10"/>
        <v>2951000</v>
      </c>
      <c r="R114" s="101">
        <f t="shared" si="11"/>
        <v>0</v>
      </c>
      <c r="S114" s="101"/>
    </row>
    <row r="115" spans="1:19">
      <c r="A115" s="127"/>
      <c r="B115" s="137" t="s">
        <v>274</v>
      </c>
      <c r="C115" s="97" t="s">
        <v>275</v>
      </c>
      <c r="D115" s="99"/>
      <c r="E115" s="99"/>
      <c r="F115" s="88">
        <v>0</v>
      </c>
      <c r="G115" s="88"/>
      <c r="H115" s="88">
        <v>0</v>
      </c>
      <c r="I115" s="88"/>
      <c r="J115" s="88"/>
      <c r="K115" s="88"/>
      <c r="L115" s="88"/>
      <c r="M115" s="88"/>
      <c r="N115" s="88"/>
      <c r="O115" s="88"/>
      <c r="P115" s="115"/>
      <c r="Q115" s="75">
        <f t="shared" si="10"/>
        <v>0</v>
      </c>
      <c r="R115" s="101">
        <f t="shared" si="11"/>
        <v>0</v>
      </c>
      <c r="S115" s="100"/>
    </row>
    <row r="116" spans="1:19">
      <c r="A116" s="136" t="s">
        <v>286</v>
      </c>
      <c r="B116" s="137"/>
      <c r="C116" s="97"/>
      <c r="D116" s="99"/>
      <c r="E116" s="99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15"/>
      <c r="Q116" s="75">
        <f t="shared" si="10"/>
        <v>0</v>
      </c>
      <c r="R116" s="101">
        <f t="shared" si="11"/>
        <v>0</v>
      </c>
      <c r="S116" s="100"/>
    </row>
    <row r="117" spans="1:19">
      <c r="A117" s="127"/>
      <c r="B117" s="137" t="s">
        <v>287</v>
      </c>
      <c r="C117" s="97" t="s">
        <v>142</v>
      </c>
      <c r="D117" s="99"/>
      <c r="E117" s="99"/>
      <c r="F117" s="88">
        <v>6133600</v>
      </c>
      <c r="G117" s="88">
        <v>3300</v>
      </c>
      <c r="H117" s="88">
        <f t="shared" ref="H117:H128" si="12">F117-G117</f>
        <v>6130300</v>
      </c>
      <c r="I117" s="88"/>
      <c r="J117" s="88"/>
      <c r="K117" s="88"/>
      <c r="L117" s="88"/>
      <c r="M117" s="88"/>
      <c r="N117" s="88"/>
      <c r="O117" s="88"/>
      <c r="P117" s="115">
        <v>4</v>
      </c>
      <c r="Q117" s="75">
        <f t="shared" si="10"/>
        <v>6130300</v>
      </c>
      <c r="R117" s="101">
        <f t="shared" si="11"/>
        <v>0</v>
      </c>
      <c r="S117" s="100"/>
    </row>
    <row r="118" spans="1:19">
      <c r="A118" s="127"/>
      <c r="B118" s="137" t="s">
        <v>288</v>
      </c>
      <c r="C118" s="97" t="s">
        <v>143</v>
      </c>
      <c r="D118" s="99"/>
      <c r="E118" s="99"/>
      <c r="F118" s="88">
        <v>1238400</v>
      </c>
      <c r="G118" s="88">
        <v>800</v>
      </c>
      <c r="H118" s="88">
        <f t="shared" si="12"/>
        <v>1237600</v>
      </c>
      <c r="I118" s="88"/>
      <c r="J118" s="88"/>
      <c r="K118" s="88"/>
      <c r="L118" s="104"/>
      <c r="M118" s="88"/>
      <c r="N118" s="88"/>
      <c r="O118" s="88"/>
      <c r="P118" s="115">
        <v>4</v>
      </c>
      <c r="Q118" s="75">
        <f>H118+K118-M118</f>
        <v>1237600</v>
      </c>
      <c r="R118" s="101"/>
      <c r="S118" s="100"/>
    </row>
    <row r="119" spans="1:19">
      <c r="A119" s="127"/>
      <c r="B119" s="137" t="s">
        <v>289</v>
      </c>
      <c r="C119" s="97" t="s">
        <v>144</v>
      </c>
      <c r="D119" s="99"/>
      <c r="E119" s="99"/>
      <c r="F119" s="88">
        <v>0</v>
      </c>
      <c r="G119" s="88"/>
      <c r="H119" s="88">
        <f t="shared" si="12"/>
        <v>0</v>
      </c>
      <c r="I119" s="88"/>
      <c r="J119" s="88"/>
      <c r="K119" s="88"/>
      <c r="L119" s="88"/>
      <c r="M119" s="88"/>
      <c r="N119" s="88"/>
      <c r="O119" s="88"/>
      <c r="P119" s="115">
        <v>4</v>
      </c>
      <c r="Q119" s="75">
        <f t="shared" si="10"/>
        <v>0</v>
      </c>
      <c r="R119" s="101">
        <f t="shared" si="11"/>
        <v>0</v>
      </c>
      <c r="S119" s="100"/>
    </row>
    <row r="120" spans="1:19">
      <c r="A120" s="127"/>
      <c r="B120" s="137" t="s">
        <v>291</v>
      </c>
      <c r="C120" s="97" t="s">
        <v>144</v>
      </c>
      <c r="D120" s="99"/>
      <c r="E120" s="99"/>
      <c r="F120" s="88">
        <v>70000</v>
      </c>
      <c r="G120" s="88"/>
      <c r="H120" s="88">
        <f t="shared" si="12"/>
        <v>70000</v>
      </c>
      <c r="I120" s="88"/>
      <c r="J120" s="88"/>
      <c r="K120" s="88"/>
      <c r="L120" s="88"/>
      <c r="M120" s="88"/>
      <c r="N120" s="88"/>
      <c r="O120" s="88"/>
      <c r="P120" s="115"/>
      <c r="Q120" s="75">
        <v>70000</v>
      </c>
      <c r="R120" s="101"/>
      <c r="S120" s="100"/>
    </row>
    <row r="121" spans="1:19">
      <c r="A121" s="127"/>
      <c r="B121" s="137" t="s">
        <v>290</v>
      </c>
      <c r="C121" s="97" t="s">
        <v>145</v>
      </c>
      <c r="D121" s="99"/>
      <c r="E121" s="99"/>
      <c r="F121" s="88">
        <v>700681</v>
      </c>
      <c r="G121" s="88">
        <v>21181</v>
      </c>
      <c r="H121" s="88">
        <f t="shared" si="12"/>
        <v>679500</v>
      </c>
      <c r="I121" s="88"/>
      <c r="J121" s="88"/>
      <c r="K121" s="88"/>
      <c r="L121" s="88"/>
      <c r="M121" s="88"/>
      <c r="N121" s="88"/>
      <c r="O121" s="88"/>
      <c r="P121" s="115">
        <v>4</v>
      </c>
      <c r="Q121" s="75">
        <f t="shared" si="10"/>
        <v>679500</v>
      </c>
      <c r="R121" s="101">
        <f t="shared" si="11"/>
        <v>0</v>
      </c>
      <c r="S121" s="100"/>
    </row>
    <row r="122" spans="1:19">
      <c r="A122" s="127"/>
      <c r="B122" s="137" t="s">
        <v>292</v>
      </c>
      <c r="C122" s="97" t="s">
        <v>146</v>
      </c>
      <c r="D122" s="99"/>
      <c r="E122" s="99"/>
      <c r="F122" s="88">
        <v>1012500</v>
      </c>
      <c r="G122" s="88"/>
      <c r="H122" s="88">
        <f t="shared" si="12"/>
        <v>1012500</v>
      </c>
      <c r="I122" s="88"/>
      <c r="J122" s="88"/>
      <c r="K122" s="88"/>
      <c r="L122" s="88"/>
      <c r="M122" s="88"/>
      <c r="N122" s="88"/>
      <c r="O122" s="88"/>
      <c r="P122" s="115">
        <v>4</v>
      </c>
      <c r="Q122" s="75">
        <f t="shared" si="10"/>
        <v>1012500</v>
      </c>
      <c r="R122" s="101">
        <f t="shared" si="11"/>
        <v>0</v>
      </c>
      <c r="S122" s="100"/>
    </row>
    <row r="123" spans="1:19">
      <c r="A123" s="127"/>
      <c r="B123" s="137" t="s">
        <v>293</v>
      </c>
      <c r="C123" s="97" t="s">
        <v>148</v>
      </c>
      <c r="D123" s="99"/>
      <c r="E123" s="99"/>
      <c r="F123" s="88">
        <v>90000</v>
      </c>
      <c r="G123" s="88"/>
      <c r="H123" s="88">
        <f t="shared" si="12"/>
        <v>90000</v>
      </c>
      <c r="I123" s="88"/>
      <c r="J123" s="88"/>
      <c r="K123" s="88"/>
      <c r="L123" s="88"/>
      <c r="M123" s="88"/>
      <c r="N123" s="88"/>
      <c r="O123" s="88"/>
      <c r="P123" s="115">
        <v>4</v>
      </c>
      <c r="Q123" s="75">
        <f t="shared" si="10"/>
        <v>90000</v>
      </c>
      <c r="R123" s="101">
        <f t="shared" si="11"/>
        <v>0</v>
      </c>
      <c r="S123" s="100"/>
    </row>
    <row r="124" spans="1:19">
      <c r="A124" s="127"/>
      <c r="B124" s="137" t="s">
        <v>313</v>
      </c>
      <c r="C124" s="97" t="s">
        <v>296</v>
      </c>
      <c r="D124" s="99"/>
      <c r="E124" s="99"/>
      <c r="F124" s="88">
        <v>14841</v>
      </c>
      <c r="G124" s="88"/>
      <c r="H124" s="88">
        <f t="shared" si="12"/>
        <v>14841</v>
      </c>
      <c r="I124" s="88"/>
      <c r="J124" s="88"/>
      <c r="K124" s="88"/>
      <c r="L124" s="88"/>
      <c r="M124" s="88"/>
      <c r="N124" s="88"/>
      <c r="O124" s="88"/>
      <c r="P124" s="115"/>
      <c r="Q124" s="75">
        <f t="shared" si="10"/>
        <v>14841</v>
      </c>
      <c r="R124" s="101">
        <f t="shared" si="11"/>
        <v>0</v>
      </c>
      <c r="S124" s="100"/>
    </row>
    <row r="125" spans="1:19">
      <c r="A125" s="127"/>
      <c r="B125" s="137" t="s">
        <v>17</v>
      </c>
      <c r="C125" s="97" t="s">
        <v>147</v>
      </c>
      <c r="D125" s="99"/>
      <c r="E125" s="99"/>
      <c r="F125" s="88">
        <v>32720</v>
      </c>
      <c r="G125" s="88"/>
      <c r="H125" s="88">
        <f t="shared" si="12"/>
        <v>32720</v>
      </c>
      <c r="I125" s="88"/>
      <c r="J125" s="88"/>
      <c r="K125" s="88"/>
      <c r="L125" s="88"/>
      <c r="M125" s="88"/>
      <c r="N125" s="88"/>
      <c r="O125" s="88"/>
      <c r="P125" s="115">
        <v>4</v>
      </c>
      <c r="Q125" s="75">
        <f t="shared" si="10"/>
        <v>32720</v>
      </c>
      <c r="R125" s="101">
        <f t="shared" si="11"/>
        <v>0</v>
      </c>
      <c r="S125" s="100"/>
    </row>
    <row r="126" spans="1:19">
      <c r="A126" s="127"/>
      <c r="B126" s="137" t="s">
        <v>297</v>
      </c>
      <c r="C126" s="97" t="s">
        <v>146</v>
      </c>
      <c r="D126" s="99"/>
      <c r="E126" s="99"/>
      <c r="F126" s="88">
        <v>214200</v>
      </c>
      <c r="G126" s="88"/>
      <c r="H126" s="88">
        <f t="shared" si="12"/>
        <v>214200</v>
      </c>
      <c r="I126" s="88"/>
      <c r="J126" s="88"/>
      <c r="K126" s="88"/>
      <c r="L126" s="88"/>
      <c r="M126" s="88"/>
      <c r="N126" s="88"/>
      <c r="O126" s="88"/>
      <c r="P126" s="115"/>
      <c r="Q126" s="75">
        <f t="shared" si="10"/>
        <v>214200</v>
      </c>
      <c r="R126" s="101">
        <f t="shared" si="11"/>
        <v>0</v>
      </c>
      <c r="S126" s="100"/>
    </row>
    <row r="127" spans="1:19">
      <c r="A127" s="127"/>
      <c r="B127" s="137" t="s">
        <v>333</v>
      </c>
      <c r="C127" s="97" t="s">
        <v>147</v>
      </c>
      <c r="D127" s="99"/>
      <c r="E127" s="99"/>
      <c r="F127" s="88">
        <v>3977200</v>
      </c>
      <c r="G127" s="88"/>
      <c r="H127" s="88">
        <f t="shared" si="12"/>
        <v>3977200</v>
      </c>
      <c r="I127" s="88"/>
      <c r="J127" s="88"/>
      <c r="K127" s="88"/>
      <c r="L127" s="88"/>
      <c r="M127" s="88"/>
      <c r="N127" s="88"/>
      <c r="O127" s="88"/>
      <c r="P127" s="115"/>
      <c r="Q127" s="75">
        <f t="shared" si="10"/>
        <v>3977200</v>
      </c>
      <c r="R127" s="101">
        <f t="shared" si="11"/>
        <v>0</v>
      </c>
      <c r="S127" s="100"/>
    </row>
    <row r="128" spans="1:19">
      <c r="A128" s="220"/>
      <c r="B128" s="221" t="s">
        <v>315</v>
      </c>
      <c r="C128" s="97" t="s">
        <v>316</v>
      </c>
      <c r="D128" s="222"/>
      <c r="E128" s="222"/>
      <c r="F128" s="116">
        <v>1155000</v>
      </c>
      <c r="G128" s="116"/>
      <c r="H128" s="116">
        <f t="shared" si="12"/>
        <v>1155000</v>
      </c>
      <c r="I128" s="116"/>
      <c r="J128" s="116"/>
      <c r="K128" s="116"/>
      <c r="L128" s="116"/>
      <c r="M128" s="116"/>
      <c r="N128" s="116"/>
      <c r="O128" s="116"/>
      <c r="P128" s="223"/>
      <c r="Q128" s="113">
        <f>H128+K128-M128</f>
        <v>1155000</v>
      </c>
      <c r="R128" s="224">
        <f t="shared" si="11"/>
        <v>0</v>
      </c>
      <c r="S128" s="225"/>
    </row>
    <row r="129" spans="1:23">
      <c r="A129" s="127"/>
      <c r="B129" s="137" t="s">
        <v>314</v>
      </c>
      <c r="C129" s="97" t="s">
        <v>295</v>
      </c>
      <c r="D129" s="99"/>
      <c r="E129" s="99"/>
      <c r="F129" s="88">
        <v>1980000</v>
      </c>
      <c r="G129" s="88"/>
      <c r="H129" s="88">
        <f>F129-G129</f>
        <v>1980000</v>
      </c>
      <c r="I129" s="88"/>
      <c r="J129" s="88"/>
      <c r="K129" s="88"/>
      <c r="L129" s="88"/>
      <c r="M129" s="88"/>
      <c r="N129" s="88"/>
      <c r="O129" s="88"/>
      <c r="P129" s="115"/>
      <c r="Q129" s="75">
        <f>H129+K129-M129</f>
        <v>1980000</v>
      </c>
      <c r="R129" s="101">
        <f>H129-Q129</f>
        <v>0</v>
      </c>
      <c r="S129" s="100"/>
    </row>
    <row r="130" spans="1:23" s="72" customFormat="1" ht="24" thickBot="1">
      <c r="A130" s="241" t="s">
        <v>15</v>
      </c>
      <c r="B130" s="242"/>
      <c r="C130" s="117"/>
      <c r="D130" s="118">
        <f t="shared" ref="D130:I130" si="13">SUM(D7:D129)</f>
        <v>55029980.95000001</v>
      </c>
      <c r="E130" s="118">
        <f t="shared" si="13"/>
        <v>55029980.949999996</v>
      </c>
      <c r="F130" s="118">
        <f t="shared" si="13"/>
        <v>176003316.47999999</v>
      </c>
      <c r="G130" s="118">
        <f t="shared" si="13"/>
        <v>176003316.48000002</v>
      </c>
      <c r="H130" s="119">
        <f t="shared" si="13"/>
        <v>99356165</v>
      </c>
      <c r="I130" s="118">
        <f t="shared" si="13"/>
        <v>99356164.999999985</v>
      </c>
      <c r="J130" s="118"/>
      <c r="K130" s="118">
        <f>SUM(K7:K129)</f>
        <v>0</v>
      </c>
      <c r="L130" s="118"/>
      <c r="M130" s="118">
        <f>SUM(M7:M129)</f>
        <v>0</v>
      </c>
      <c r="N130" s="118"/>
      <c r="O130" s="118">
        <f>SUM(O7:O129)</f>
        <v>53074658.924999997</v>
      </c>
      <c r="P130" s="118"/>
      <c r="Q130" s="118">
        <f>SUM(Q7:Q129)</f>
        <v>53074658.924999997</v>
      </c>
      <c r="R130" s="118">
        <f>SUM(R7:R129)</f>
        <v>58450710.649999999</v>
      </c>
      <c r="S130" s="233">
        <f>SUM(S7:S129)</f>
        <v>58450710.649999999</v>
      </c>
      <c r="T130" s="120"/>
      <c r="W130" s="77"/>
    </row>
    <row r="131" spans="1:23" ht="24" thickTop="1">
      <c r="E131" s="62">
        <f>SUM(D130-E130)</f>
        <v>1.4901161193847656E-8</v>
      </c>
      <c r="G131" s="62">
        <f>SUM(F130-G130)</f>
        <v>-2.9802322387695313E-8</v>
      </c>
      <c r="I131" s="62">
        <f>H130-I130</f>
        <v>0</v>
      </c>
      <c r="M131" s="62">
        <f>SUM(K130-M130)</f>
        <v>0</v>
      </c>
      <c r="O131" s="63"/>
      <c r="Q131" s="63">
        <f>SUM(O130-Q130)</f>
        <v>0</v>
      </c>
      <c r="S131" s="226">
        <f>SUM(R130-S130)</f>
        <v>0</v>
      </c>
    </row>
    <row r="132" spans="1:23" ht="27" customHeight="1">
      <c r="H132" s="63"/>
      <c r="O132" s="62" t="s">
        <v>29</v>
      </c>
    </row>
    <row r="133" spans="1:23" ht="32.25" customHeight="1">
      <c r="H133" s="63"/>
      <c r="O133" s="62"/>
    </row>
    <row r="134" spans="1:23">
      <c r="F134" s="62"/>
      <c r="H134" s="63"/>
      <c r="K134" s="63"/>
      <c r="L134" s="63"/>
      <c r="O134" s="63"/>
    </row>
    <row r="135" spans="1:23">
      <c r="F135" s="62"/>
      <c r="H135" s="63"/>
    </row>
    <row r="136" spans="1:23">
      <c r="F136" s="62"/>
      <c r="H136" s="63"/>
    </row>
    <row r="137" spans="1:23">
      <c r="F137" s="62"/>
      <c r="H137" s="63"/>
    </row>
    <row r="138" spans="1:23">
      <c r="F138" s="62"/>
      <c r="H138" s="63"/>
    </row>
    <row r="139" spans="1:23">
      <c r="F139" s="62"/>
      <c r="H139" s="63"/>
    </row>
    <row r="140" spans="1:23">
      <c r="F140" s="62"/>
      <c r="H140" s="63"/>
    </row>
    <row r="141" spans="1:23">
      <c r="F141" s="62"/>
      <c r="H141" s="63"/>
    </row>
    <row r="142" spans="1:23">
      <c r="F142" s="62"/>
      <c r="H142" s="63"/>
    </row>
    <row r="143" spans="1:23">
      <c r="F143" s="62"/>
    </row>
    <row r="144" spans="1:23">
      <c r="F144" s="62"/>
    </row>
    <row r="145" spans="6:12">
      <c r="F145" s="62"/>
      <c r="H145" s="63"/>
      <c r="K145" s="63"/>
      <c r="L145" s="63"/>
    </row>
    <row r="149" spans="6:12">
      <c r="F149" s="63"/>
      <c r="H149" s="63"/>
      <c r="K149" s="63"/>
      <c r="L149" s="63"/>
    </row>
  </sheetData>
  <mergeCells count="13">
    <mergeCell ref="A16:B16"/>
    <mergeCell ref="A130:B130"/>
    <mergeCell ref="A5:B5"/>
    <mergeCell ref="F5:G5"/>
    <mergeCell ref="O5:Q5"/>
    <mergeCell ref="J5:M5"/>
    <mergeCell ref="D5:E5"/>
    <mergeCell ref="R5:S5"/>
    <mergeCell ref="H5:I5"/>
    <mergeCell ref="A1:S1"/>
    <mergeCell ref="A2:S2"/>
    <mergeCell ref="A3:S3"/>
    <mergeCell ref="A4:S4"/>
  </mergeCells>
  <phoneticPr fontId="2" type="noConversion"/>
  <pageMargins left="0.23622047244094491" right="0.15748031496062992" top="0.47244094488188981" bottom="0.27559055118110237" header="0.51181102362204722" footer="0.23622047244094491"/>
  <pageSetup paperSize="5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M30"/>
  <sheetViews>
    <sheetView tabSelected="1" workbookViewId="0">
      <selection activeCell="K27" sqref="K27"/>
    </sheetView>
  </sheetViews>
  <sheetFormatPr defaultRowHeight="23.25"/>
  <cols>
    <col min="1" max="1" width="40.5703125" style="1" customWidth="1"/>
    <col min="2" max="2" width="11.5703125" style="1" customWidth="1"/>
    <col min="3" max="3" width="4.5703125" style="1" customWidth="1"/>
    <col min="4" max="4" width="1.85546875" style="1" customWidth="1"/>
    <col min="5" max="5" width="2" style="1" customWidth="1"/>
    <col min="6" max="6" width="0.140625" style="1" hidden="1" customWidth="1"/>
    <col min="7" max="7" width="2.28515625" style="1" customWidth="1"/>
    <col min="8" max="8" width="2" style="3" hidden="1" customWidth="1"/>
    <col min="9" max="9" width="17.42578125" style="3" customWidth="1"/>
    <col min="10" max="10" width="9.140625" style="1"/>
    <col min="11" max="11" width="15.7109375" style="1" customWidth="1"/>
    <col min="12" max="16384" width="9.140625" style="1"/>
  </cols>
  <sheetData>
    <row r="3" spans="1:10" ht="29.25">
      <c r="A3" s="249" t="s">
        <v>203</v>
      </c>
      <c r="B3" s="249"/>
      <c r="C3" s="249"/>
      <c r="D3" s="249"/>
      <c r="E3" s="249"/>
      <c r="F3" s="249"/>
      <c r="G3" s="249"/>
      <c r="H3" s="249"/>
      <c r="I3" s="249"/>
    </row>
    <row r="4" spans="1:10" ht="26.25">
      <c r="A4" s="250" t="s">
        <v>37</v>
      </c>
      <c r="B4" s="250"/>
      <c r="C4" s="250"/>
      <c r="D4" s="250"/>
      <c r="E4" s="250"/>
      <c r="F4" s="250"/>
      <c r="G4" s="250"/>
      <c r="H4" s="250"/>
      <c r="I4" s="250"/>
    </row>
    <row r="5" spans="1:10" ht="24">
      <c r="A5" s="248" t="s">
        <v>298</v>
      </c>
      <c r="B5" s="248"/>
      <c r="C5" s="248"/>
      <c r="D5" s="248"/>
      <c r="E5" s="248"/>
      <c r="F5" s="248"/>
      <c r="G5" s="248"/>
      <c r="H5" s="248"/>
      <c r="I5" s="248"/>
    </row>
    <row r="6" spans="1:10" ht="24">
      <c r="A6" s="248" t="s">
        <v>38</v>
      </c>
      <c r="B6" s="248"/>
      <c r="C6" s="248"/>
      <c r="D6" s="248"/>
      <c r="E6" s="248"/>
      <c r="F6" s="248"/>
      <c r="G6" s="248"/>
      <c r="H6" s="248"/>
      <c r="I6" s="248"/>
    </row>
    <row r="7" spans="1:10" ht="24" thickBot="1">
      <c r="A7" s="1" t="s">
        <v>39</v>
      </c>
      <c r="B7" s="1" t="s">
        <v>40</v>
      </c>
      <c r="I7" s="4">
        <v>90379886.900000006</v>
      </c>
    </row>
    <row r="8" spans="1:10" ht="24" thickTop="1">
      <c r="A8" s="1" t="s">
        <v>210</v>
      </c>
      <c r="B8" s="1" t="s">
        <v>41</v>
      </c>
      <c r="I8" s="3">
        <f>'หมายเหต 2,3,5'!F18</f>
        <v>58155067.129999995</v>
      </c>
    </row>
    <row r="9" spans="1:10">
      <c r="A9" s="1" t="s">
        <v>90</v>
      </c>
      <c r="I9" s="3">
        <v>21181</v>
      </c>
    </row>
    <row r="10" spans="1:10">
      <c r="A10" s="1" t="s">
        <v>211</v>
      </c>
      <c r="F10" s="5"/>
      <c r="H10" s="1"/>
      <c r="I10" s="3">
        <f>บช.5!R25</f>
        <v>77800</v>
      </c>
    </row>
    <row r="11" spans="1:10">
      <c r="A11" s="1" t="s">
        <v>212</v>
      </c>
      <c r="I11" s="5">
        <v>51798</v>
      </c>
    </row>
    <row r="12" spans="1:10">
      <c r="A12" s="1" t="s">
        <v>213</v>
      </c>
      <c r="I12" s="3">
        <v>144062.51999999999</v>
      </c>
      <c r="J12" s="7"/>
    </row>
    <row r="13" spans="1:10">
      <c r="A13" s="1" t="s">
        <v>277</v>
      </c>
      <c r="I13" s="3">
        <v>800</v>
      </c>
      <c r="J13" s="7"/>
    </row>
    <row r="14" spans="1:10" ht="24" thickBot="1">
      <c r="I14" s="6">
        <f>SUM(I8:I13)</f>
        <v>58450708.649999999</v>
      </c>
      <c r="J14" s="7"/>
    </row>
    <row r="15" spans="1:10" ht="24" thickTop="1">
      <c r="J15" s="7"/>
    </row>
    <row r="16" spans="1:10" ht="24">
      <c r="A16" s="248" t="s">
        <v>42</v>
      </c>
      <c r="B16" s="248"/>
      <c r="C16" s="248"/>
      <c r="D16" s="248"/>
      <c r="E16" s="248"/>
      <c r="F16" s="248"/>
      <c r="G16" s="248"/>
      <c r="H16" s="248"/>
      <c r="I16" s="248"/>
    </row>
    <row r="17" spans="1:13" ht="24" thickBot="1">
      <c r="A17" s="1" t="s">
        <v>43</v>
      </c>
      <c r="I17" s="4">
        <f>+I7</f>
        <v>90379886.900000006</v>
      </c>
    </row>
    <row r="18" spans="1:13" ht="24" thickTop="1">
      <c r="A18" s="1" t="s">
        <v>44</v>
      </c>
      <c r="B18" s="1" t="s">
        <v>45</v>
      </c>
      <c r="I18" s="3">
        <f>'หมายเหต 2,3,5'!F32</f>
        <v>1160704.1500000001</v>
      </c>
    </row>
    <row r="19" spans="1:13">
      <c r="A19" s="1" t="s">
        <v>33</v>
      </c>
      <c r="B19" s="1" t="s">
        <v>46</v>
      </c>
      <c r="I19" s="7">
        <f>'หมายเห 4'!G20</f>
        <v>328560.96999999997</v>
      </c>
      <c r="K19" s="7">
        <f>'หมายเห 4'!G20</f>
        <v>328560.96999999997</v>
      </c>
      <c r="M19" s="7">
        <f>K19-I19</f>
        <v>0</v>
      </c>
    </row>
    <row r="20" spans="1:13">
      <c r="A20" s="1" t="s">
        <v>28</v>
      </c>
      <c r="B20" s="1" t="s">
        <v>47</v>
      </c>
      <c r="I20" s="3">
        <f>'หมายเหต 2,3,5'!F36</f>
        <v>77800</v>
      </c>
    </row>
    <row r="21" spans="1:13">
      <c r="A21" s="1" t="s">
        <v>8</v>
      </c>
      <c r="B21" s="1" t="s">
        <v>77</v>
      </c>
      <c r="I21" s="3">
        <f>'หมายเหต 7'!F14</f>
        <v>2541000</v>
      </c>
    </row>
    <row r="22" spans="1:13">
      <c r="A22" s="1" t="s">
        <v>16</v>
      </c>
      <c r="I22" s="5">
        <f>บช.5!S36</f>
        <v>27624865.210000001</v>
      </c>
      <c r="K22" s="7">
        <f>'หมายเห 4'!G23</f>
        <v>0</v>
      </c>
    </row>
    <row r="23" spans="1:13">
      <c r="A23" s="1" t="s">
        <v>48</v>
      </c>
      <c r="B23" s="1" t="s">
        <v>214</v>
      </c>
      <c r="I23" s="3">
        <f>บช.5!S35</f>
        <v>26717778.32</v>
      </c>
      <c r="K23" s="7">
        <f>'หมายเห 4'!G24</f>
        <v>0</v>
      </c>
    </row>
    <row r="24" spans="1:13" ht="24" thickBot="1">
      <c r="I24" s="6">
        <f>SUM(I18:I23)</f>
        <v>58450708.650000006</v>
      </c>
      <c r="K24" s="229">
        <f>SUM(I14-I24)</f>
        <v>-7.4505805969238281E-9</v>
      </c>
    </row>
    <row r="25" spans="1:13" ht="24" thickTop="1"/>
    <row r="27" spans="1:13">
      <c r="A27" s="1" t="s">
        <v>336</v>
      </c>
      <c r="B27" s="1" t="s">
        <v>337</v>
      </c>
      <c r="I27" s="3" t="s">
        <v>338</v>
      </c>
    </row>
    <row r="28" spans="1:13">
      <c r="A28" s="228" t="s">
        <v>327</v>
      </c>
      <c r="B28" s="228"/>
      <c r="C28" s="228"/>
      <c r="D28" s="228"/>
      <c r="E28" s="228"/>
      <c r="F28" s="228"/>
      <c r="G28" s="228"/>
      <c r="H28" s="228"/>
      <c r="I28" s="228"/>
      <c r="J28" s="228"/>
    </row>
    <row r="29" spans="1:13">
      <c r="A29" s="227" t="s">
        <v>328</v>
      </c>
      <c r="B29" s="227"/>
      <c r="C29" s="227"/>
      <c r="D29" s="227"/>
      <c r="E29" s="227"/>
      <c r="F29" s="227"/>
      <c r="G29" s="227"/>
      <c r="H29" s="227"/>
      <c r="I29" s="227"/>
    </row>
    <row r="30" spans="1:13">
      <c r="A30" s="228" t="s">
        <v>329</v>
      </c>
    </row>
  </sheetData>
  <mergeCells count="5">
    <mergeCell ref="A16:I16"/>
    <mergeCell ref="A3:I3"/>
    <mergeCell ref="A4:I4"/>
    <mergeCell ref="A5:I5"/>
    <mergeCell ref="A6:I6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8"/>
  <sheetViews>
    <sheetView workbookViewId="0">
      <selection activeCell="B23" sqref="B23"/>
    </sheetView>
  </sheetViews>
  <sheetFormatPr defaultRowHeight="24"/>
  <cols>
    <col min="1" max="1" width="37.5703125" style="44" customWidth="1"/>
    <col min="2" max="2" width="18.42578125" style="45" customWidth="1"/>
    <col min="3" max="3" width="17.85546875" style="45" customWidth="1"/>
    <col min="4" max="5" width="14.5703125" style="46" bestFit="1" customWidth="1"/>
    <col min="6" max="6" width="12.140625" style="184" hidden="1" customWidth="1"/>
    <col min="7" max="7" width="12.7109375" style="46" bestFit="1" customWidth="1"/>
    <col min="8" max="8" width="10.85546875" style="46" bestFit="1" customWidth="1"/>
    <col min="9" max="9" width="12.7109375" style="45" bestFit="1" customWidth="1"/>
    <col min="10" max="10" width="11" style="45" bestFit="1" customWidth="1"/>
    <col min="11" max="16384" width="9.140625" style="45"/>
  </cols>
  <sheetData>
    <row r="1" spans="1:8">
      <c r="G1" s="252" t="s">
        <v>223</v>
      </c>
      <c r="H1" s="252"/>
    </row>
    <row r="2" spans="1:8">
      <c r="A2" s="251" t="s">
        <v>218</v>
      </c>
      <c r="B2" s="251"/>
      <c r="C2" s="251"/>
      <c r="D2" s="251"/>
      <c r="E2" s="251"/>
      <c r="F2" s="251"/>
      <c r="G2" s="251"/>
      <c r="H2" s="251"/>
    </row>
    <row r="3" spans="1:8">
      <c r="A3" s="251" t="s">
        <v>303</v>
      </c>
      <c r="B3" s="251"/>
      <c r="C3" s="251"/>
      <c r="D3" s="251"/>
      <c r="E3" s="251"/>
      <c r="F3" s="251"/>
      <c r="G3" s="251"/>
      <c r="H3" s="251"/>
    </row>
    <row r="4" spans="1:8">
      <c r="A4" s="253" t="s">
        <v>62</v>
      </c>
      <c r="B4" s="151" t="s">
        <v>219</v>
      </c>
      <c r="C4" s="255" t="s">
        <v>56</v>
      </c>
      <c r="D4" s="256"/>
      <c r="E4" s="141" t="s">
        <v>57</v>
      </c>
      <c r="F4" s="141" t="s">
        <v>220</v>
      </c>
      <c r="G4" s="142" t="s">
        <v>58</v>
      </c>
      <c r="H4" s="253" t="s">
        <v>59</v>
      </c>
    </row>
    <row r="5" spans="1:8">
      <c r="A5" s="254"/>
      <c r="B5" s="152"/>
      <c r="C5" s="143" t="s">
        <v>60</v>
      </c>
      <c r="D5" s="144" t="s">
        <v>61</v>
      </c>
      <c r="E5" s="153"/>
      <c r="F5" s="176"/>
      <c r="G5" s="154"/>
      <c r="H5" s="254"/>
    </row>
    <row r="6" spans="1:8" s="47" customFormat="1">
      <c r="A6" s="157" t="s">
        <v>266</v>
      </c>
      <c r="B6" s="158"/>
      <c r="C6" s="158"/>
      <c r="D6" s="159"/>
      <c r="E6" s="160"/>
      <c r="F6" s="177"/>
      <c r="G6" s="161"/>
      <c r="H6" s="162"/>
    </row>
    <row r="7" spans="1:8" s="47" customFormat="1">
      <c r="A7" s="145" t="s">
        <v>196</v>
      </c>
      <c r="B7" s="155">
        <v>5377200</v>
      </c>
      <c r="C7" s="155">
        <v>5377200</v>
      </c>
      <c r="D7" s="149"/>
      <c r="E7" s="163">
        <v>5261100</v>
      </c>
      <c r="F7" s="178"/>
      <c r="G7" s="146">
        <f>SUM(B7-E7+F7)</f>
        <v>116100</v>
      </c>
      <c r="H7" s="164"/>
    </row>
    <row r="8" spans="1:8" s="47" customFormat="1">
      <c r="A8" s="148" t="s">
        <v>221</v>
      </c>
      <c r="B8" s="156">
        <v>656500</v>
      </c>
      <c r="C8" s="156">
        <v>656500</v>
      </c>
      <c r="D8" s="165"/>
      <c r="E8" s="165">
        <v>652000</v>
      </c>
      <c r="F8" s="179"/>
      <c r="G8" s="146">
        <f>SUM(B8-E8)</f>
        <v>4500</v>
      </c>
      <c r="H8" s="166"/>
    </row>
    <row r="9" spans="1:8" s="47" customFormat="1">
      <c r="A9" s="148" t="s">
        <v>267</v>
      </c>
      <c r="B9" s="156">
        <v>1142500</v>
      </c>
      <c r="C9" s="156">
        <v>1142500</v>
      </c>
      <c r="D9" s="165"/>
      <c r="E9" s="165">
        <v>1133629.03</v>
      </c>
      <c r="F9" s="179"/>
      <c r="G9" s="146">
        <f>SUM(B9-E9)</f>
        <v>8870.9699999999721</v>
      </c>
      <c r="H9" s="167"/>
    </row>
    <row r="10" spans="1:8" s="47" customFormat="1">
      <c r="A10" s="157" t="s">
        <v>278</v>
      </c>
      <c r="B10" s="168"/>
      <c r="C10" s="168"/>
      <c r="D10" s="169"/>
      <c r="E10" s="169"/>
      <c r="F10" s="180"/>
      <c r="G10" s="146"/>
      <c r="H10" s="171"/>
    </row>
    <row r="11" spans="1:8" s="47" customFormat="1">
      <c r="A11" s="216" t="s">
        <v>221</v>
      </c>
      <c r="B11" s="172">
        <v>1106400</v>
      </c>
      <c r="C11" s="172">
        <v>1106400</v>
      </c>
      <c r="D11" s="170"/>
      <c r="E11" s="170">
        <v>1066200</v>
      </c>
      <c r="F11" s="180"/>
      <c r="G11" s="146">
        <v>21400</v>
      </c>
      <c r="H11" s="173"/>
    </row>
    <row r="12" spans="1:8" s="47" customFormat="1">
      <c r="A12" s="147" t="s">
        <v>279</v>
      </c>
      <c r="B12" s="172">
        <v>3900</v>
      </c>
      <c r="C12" s="172">
        <v>3900</v>
      </c>
      <c r="D12" s="170"/>
      <c r="E12" s="170">
        <v>1640</v>
      </c>
      <c r="F12" s="180"/>
      <c r="G12" s="146">
        <v>1762</v>
      </c>
      <c r="H12" s="173"/>
    </row>
    <row r="13" spans="1:8" s="47" customFormat="1">
      <c r="A13" s="215" t="s">
        <v>267</v>
      </c>
      <c r="B13" s="172">
        <v>1177100</v>
      </c>
      <c r="C13" s="172">
        <v>1177500</v>
      </c>
      <c r="D13" s="170"/>
      <c r="E13" s="170">
        <v>1112100</v>
      </c>
      <c r="F13" s="180"/>
      <c r="G13" s="146">
        <f>SUM(B13-E13)</f>
        <v>65000</v>
      </c>
      <c r="H13" s="173"/>
    </row>
    <row r="14" spans="1:8" s="47" customFormat="1">
      <c r="A14" s="157" t="s">
        <v>303</v>
      </c>
      <c r="B14" s="172"/>
      <c r="C14" s="172"/>
      <c r="D14" s="170"/>
      <c r="E14" s="170"/>
      <c r="F14" s="180"/>
      <c r="G14" s="218"/>
      <c r="H14" s="173"/>
    </row>
    <row r="15" spans="1:8" s="47" customFormat="1">
      <c r="A15" s="219" t="s">
        <v>304</v>
      </c>
      <c r="B15" s="172">
        <v>6130300</v>
      </c>
      <c r="C15" s="172">
        <v>6072600</v>
      </c>
      <c r="D15" s="170"/>
      <c r="E15" s="172">
        <v>6069300</v>
      </c>
      <c r="F15" s="180"/>
      <c r="G15" s="146">
        <f t="shared" ref="G15:G17" si="0">SUM(B15-E15)</f>
        <v>61000</v>
      </c>
      <c r="H15" s="173"/>
    </row>
    <row r="16" spans="1:8" s="47" customFormat="1">
      <c r="A16" s="219" t="s">
        <v>305</v>
      </c>
      <c r="B16" s="172">
        <v>1237600</v>
      </c>
      <c r="C16" s="172">
        <v>1232000</v>
      </c>
      <c r="D16" s="170"/>
      <c r="E16" s="172">
        <v>1231200</v>
      </c>
      <c r="F16" s="180"/>
      <c r="G16" s="146">
        <f t="shared" si="0"/>
        <v>6400</v>
      </c>
      <c r="H16" s="173"/>
    </row>
    <row r="17" spans="1:9" s="47" customFormat="1">
      <c r="A17" s="219" t="s">
        <v>267</v>
      </c>
      <c r="B17" s="172">
        <v>1012500</v>
      </c>
      <c r="C17" s="172">
        <v>992500</v>
      </c>
      <c r="D17" s="170"/>
      <c r="E17" s="172">
        <v>992500</v>
      </c>
      <c r="F17" s="180"/>
      <c r="G17" s="146">
        <f t="shared" si="0"/>
        <v>20000</v>
      </c>
      <c r="H17" s="173"/>
    </row>
    <row r="18" spans="1:9" s="47" customFormat="1">
      <c r="A18" s="215" t="s">
        <v>306</v>
      </c>
      <c r="B18" s="172">
        <v>14841</v>
      </c>
      <c r="C18" s="172">
        <v>7513</v>
      </c>
      <c r="D18" s="170"/>
      <c r="E18" s="172">
        <v>7513</v>
      </c>
      <c r="F18" s="180"/>
      <c r="G18" s="146">
        <v>7328</v>
      </c>
      <c r="H18" s="230"/>
    </row>
    <row r="19" spans="1:9" s="47" customFormat="1">
      <c r="A19" s="215" t="s">
        <v>333</v>
      </c>
      <c r="B19" s="172">
        <v>3977200</v>
      </c>
      <c r="C19" s="172">
        <v>3961000</v>
      </c>
      <c r="D19" s="170"/>
      <c r="E19" s="172">
        <v>3961000</v>
      </c>
      <c r="F19" s="180"/>
      <c r="G19" s="146">
        <v>16200</v>
      </c>
      <c r="H19" s="230"/>
    </row>
    <row r="20" spans="1:9" s="47" customFormat="1">
      <c r="A20" s="186"/>
      <c r="B20" s="185">
        <f>SUM(B6:B19)</f>
        <v>21836041</v>
      </c>
      <c r="C20" s="174">
        <f>SUM(C6:C19)</f>
        <v>21729613</v>
      </c>
      <c r="D20" s="174">
        <f>SUM(D6:D13)</f>
        <v>0</v>
      </c>
      <c r="E20" s="174">
        <f>SUM(E6:F19)</f>
        <v>21488182.030000001</v>
      </c>
      <c r="F20" s="181"/>
      <c r="G20" s="174">
        <f>SUM(G6:G19)</f>
        <v>328560.96999999997</v>
      </c>
      <c r="H20" s="231">
        <f>SUM(H18:H19)</f>
        <v>0</v>
      </c>
      <c r="I20" s="217"/>
    </row>
    <row r="21" spans="1:9" s="47" customFormat="1">
      <c r="A21" s="251"/>
      <c r="B21" s="251"/>
      <c r="C21" s="251"/>
      <c r="D21" s="251"/>
      <c r="E21" s="251"/>
      <c r="F21" s="251"/>
      <c r="G21" s="251"/>
      <c r="H21" s="251"/>
    </row>
    <row r="22" spans="1:9" s="47" customFormat="1">
      <c r="A22"/>
      <c r="B22"/>
      <c r="C22" s="175"/>
      <c r="D22" s="175"/>
      <c r="E22" s="175"/>
      <c r="F22" s="182"/>
      <c r="G22" s="175"/>
      <c r="H22"/>
    </row>
    <row r="23" spans="1:9" s="47" customFormat="1">
      <c r="A23"/>
      <c r="B23"/>
      <c r="C23" s="175"/>
      <c r="D23" s="175"/>
      <c r="E23" s="175"/>
      <c r="F23" s="182"/>
      <c r="G23" s="175"/>
      <c r="H23"/>
    </row>
    <row r="24" spans="1:9" s="47" customFormat="1">
      <c r="A24"/>
      <c r="B24"/>
      <c r="C24" s="175"/>
      <c r="D24" s="175"/>
      <c r="E24" s="175"/>
      <c r="F24" s="182"/>
      <c r="G24" s="175"/>
      <c r="H24"/>
    </row>
    <row r="25" spans="1:9" s="47" customFormat="1">
      <c r="A25" s="48"/>
      <c r="D25" s="49"/>
      <c r="E25" s="49"/>
      <c r="F25" s="183"/>
      <c r="G25" s="49"/>
      <c r="H25" s="49"/>
    </row>
    <row r="26" spans="1:9" s="47" customFormat="1">
      <c r="A26" s="48"/>
      <c r="D26" s="49"/>
      <c r="E26" s="49"/>
      <c r="F26" s="183"/>
      <c r="G26" s="49"/>
      <c r="H26" s="49"/>
    </row>
    <row r="27" spans="1:9" s="47" customFormat="1">
      <c r="A27" s="48"/>
      <c r="D27" s="49"/>
      <c r="E27" s="49"/>
      <c r="F27" s="183"/>
      <c r="G27" s="49"/>
      <c r="H27" s="49"/>
    </row>
    <row r="28" spans="1:9" s="47" customFormat="1">
      <c r="A28" s="48"/>
      <c r="D28" s="49"/>
      <c r="E28" s="49"/>
      <c r="F28" s="183"/>
      <c r="G28" s="49"/>
      <c r="H28" s="49"/>
    </row>
    <row r="29" spans="1:9" s="47" customFormat="1">
      <c r="A29" s="48"/>
      <c r="D29" s="49"/>
      <c r="E29" s="49"/>
      <c r="F29" s="183"/>
      <c r="G29" s="49"/>
      <c r="H29" s="49"/>
    </row>
    <row r="30" spans="1:9" s="47" customFormat="1">
      <c r="A30" s="48"/>
      <c r="D30" s="49"/>
      <c r="E30" s="49"/>
      <c r="F30" s="183"/>
      <c r="G30" s="49"/>
      <c r="H30" s="49"/>
    </row>
    <row r="31" spans="1:9" s="47" customFormat="1">
      <c r="A31" s="48"/>
      <c r="D31" s="49"/>
      <c r="E31" s="49"/>
      <c r="F31" s="183"/>
      <c r="G31" s="49"/>
      <c r="H31" s="49"/>
    </row>
    <row r="32" spans="1:9" s="47" customFormat="1">
      <c r="A32" s="48"/>
      <c r="D32" s="49"/>
      <c r="E32" s="49"/>
      <c r="F32" s="183"/>
      <c r="G32" s="49"/>
      <c r="H32" s="49"/>
    </row>
    <row r="33" spans="1:8" s="47" customFormat="1">
      <c r="A33" s="48"/>
      <c r="D33" s="49"/>
      <c r="E33" s="49"/>
      <c r="F33" s="183"/>
      <c r="G33" s="49"/>
      <c r="H33" s="49"/>
    </row>
    <row r="34" spans="1:8" s="47" customFormat="1">
      <c r="A34" s="48"/>
      <c r="D34" s="49"/>
      <c r="E34" s="49"/>
      <c r="F34" s="183"/>
      <c r="G34" s="49"/>
      <c r="H34" s="49"/>
    </row>
    <row r="35" spans="1:8" s="47" customFormat="1">
      <c r="A35" s="48"/>
      <c r="D35" s="49"/>
      <c r="E35" s="49"/>
      <c r="F35" s="183"/>
      <c r="G35" s="49"/>
      <c r="H35" s="49"/>
    </row>
    <row r="36" spans="1:8" s="47" customFormat="1">
      <c r="A36" s="48"/>
      <c r="D36" s="49"/>
      <c r="E36" s="49"/>
      <c r="F36" s="183"/>
      <c r="G36" s="49"/>
      <c r="H36" s="49"/>
    </row>
    <row r="37" spans="1:8" s="47" customFormat="1">
      <c r="A37" s="48"/>
      <c r="D37" s="49"/>
      <c r="E37" s="49"/>
      <c r="F37" s="183"/>
      <c r="G37" s="49"/>
      <c r="H37" s="49"/>
    </row>
    <row r="38" spans="1:8" s="47" customFormat="1">
      <c r="A38" s="48"/>
      <c r="D38" s="49"/>
      <c r="E38" s="49"/>
      <c r="F38" s="183"/>
      <c r="G38" s="49"/>
      <c r="H38" s="49"/>
    </row>
    <row r="39" spans="1:8" s="47" customFormat="1">
      <c r="A39" s="48"/>
      <c r="D39" s="49"/>
      <c r="E39" s="49"/>
      <c r="F39" s="183"/>
      <c r="G39" s="49"/>
      <c r="H39" s="49"/>
    </row>
    <row r="40" spans="1:8" s="47" customFormat="1">
      <c r="A40" s="48"/>
      <c r="D40" s="49"/>
      <c r="E40" s="49"/>
      <c r="F40" s="183"/>
      <c r="G40" s="49"/>
      <c r="H40" s="49"/>
    </row>
    <row r="41" spans="1:8" s="47" customFormat="1">
      <c r="A41" s="48"/>
      <c r="D41" s="49"/>
      <c r="E41" s="49"/>
      <c r="F41" s="183"/>
      <c r="G41" s="49"/>
      <c r="H41" s="49"/>
    </row>
    <row r="42" spans="1:8" s="47" customFormat="1">
      <c r="A42" s="48"/>
      <c r="D42" s="49"/>
      <c r="E42" s="49"/>
      <c r="F42" s="183"/>
      <c r="G42" s="49"/>
      <c r="H42" s="49"/>
    </row>
    <row r="43" spans="1:8" s="47" customFormat="1">
      <c r="A43" s="48"/>
      <c r="D43" s="49"/>
      <c r="E43" s="49"/>
      <c r="F43" s="183"/>
      <c r="G43" s="49"/>
      <c r="H43" s="49"/>
    </row>
    <row r="44" spans="1:8" s="47" customFormat="1">
      <c r="A44" s="48"/>
      <c r="D44" s="49"/>
      <c r="E44" s="49"/>
      <c r="F44" s="183"/>
      <c r="G44" s="49"/>
      <c r="H44" s="49"/>
    </row>
    <row r="45" spans="1:8" s="47" customFormat="1">
      <c r="A45" s="48"/>
      <c r="D45" s="49"/>
      <c r="E45" s="49"/>
      <c r="F45" s="183"/>
      <c r="G45" s="49"/>
      <c r="H45" s="49"/>
    </row>
    <row r="46" spans="1:8" s="47" customFormat="1">
      <c r="A46" s="48"/>
      <c r="D46" s="49"/>
      <c r="E46" s="49"/>
      <c r="F46" s="183"/>
      <c r="G46" s="49"/>
      <c r="H46" s="49"/>
    </row>
    <row r="47" spans="1:8" s="47" customFormat="1">
      <c r="A47" s="48"/>
      <c r="D47" s="49"/>
      <c r="E47" s="49"/>
      <c r="F47" s="183"/>
      <c r="G47" s="49"/>
      <c r="H47" s="49"/>
    </row>
    <row r="48" spans="1:8" s="47" customFormat="1">
      <c r="A48" s="48"/>
      <c r="D48" s="49"/>
      <c r="E48" s="49"/>
      <c r="F48" s="183"/>
      <c r="G48" s="49"/>
      <c r="H48" s="49"/>
    </row>
    <row r="49" spans="1:8" s="47" customFormat="1">
      <c r="A49" s="48"/>
      <c r="D49" s="49"/>
      <c r="E49" s="49"/>
      <c r="F49" s="183"/>
      <c r="G49" s="49"/>
      <c r="H49" s="49"/>
    </row>
    <row r="50" spans="1:8" s="47" customFormat="1">
      <c r="A50" s="48"/>
      <c r="D50" s="49"/>
      <c r="E50" s="49"/>
      <c r="F50" s="183"/>
      <c r="G50" s="49"/>
      <c r="H50" s="49"/>
    </row>
    <row r="51" spans="1:8" s="47" customFormat="1">
      <c r="A51" s="48"/>
      <c r="D51" s="49"/>
      <c r="E51" s="49"/>
      <c r="F51" s="183"/>
      <c r="G51" s="49"/>
      <c r="H51" s="49"/>
    </row>
    <row r="52" spans="1:8" s="47" customFormat="1">
      <c r="A52" s="48"/>
      <c r="D52" s="49"/>
      <c r="E52" s="49"/>
      <c r="F52" s="183"/>
      <c r="G52" s="49"/>
      <c r="H52" s="49"/>
    </row>
    <row r="53" spans="1:8" s="47" customFormat="1">
      <c r="A53" s="48"/>
      <c r="D53" s="49"/>
      <c r="E53" s="49"/>
      <c r="F53" s="183"/>
      <c r="G53" s="49"/>
      <c r="H53" s="49"/>
    </row>
    <row r="54" spans="1:8" s="47" customFormat="1">
      <c r="A54" s="48"/>
      <c r="D54" s="49"/>
      <c r="E54" s="49"/>
      <c r="F54" s="183"/>
      <c r="G54" s="49"/>
      <c r="H54" s="49"/>
    </row>
    <row r="55" spans="1:8" s="47" customFormat="1">
      <c r="A55" s="48"/>
      <c r="D55" s="49"/>
      <c r="E55" s="49"/>
      <c r="F55" s="183"/>
      <c r="G55" s="49"/>
      <c r="H55" s="49"/>
    </row>
    <row r="56" spans="1:8" s="47" customFormat="1">
      <c r="A56" s="48"/>
      <c r="D56" s="49"/>
      <c r="E56" s="49"/>
      <c r="F56" s="183"/>
      <c r="G56" s="49"/>
      <c r="H56" s="49"/>
    </row>
    <row r="57" spans="1:8" s="47" customFormat="1">
      <c r="A57" s="48"/>
      <c r="D57" s="49"/>
      <c r="E57" s="49"/>
      <c r="F57" s="183"/>
      <c r="G57" s="49"/>
      <c r="H57" s="49"/>
    </row>
    <row r="58" spans="1:8" s="47" customFormat="1">
      <c r="A58" s="48"/>
      <c r="D58" s="49"/>
      <c r="E58" s="49"/>
      <c r="F58" s="183"/>
      <c r="G58" s="49"/>
      <c r="H58" s="49"/>
    </row>
    <row r="59" spans="1:8" s="47" customFormat="1">
      <c r="A59" s="48"/>
      <c r="D59" s="49"/>
      <c r="E59" s="49"/>
      <c r="F59" s="183"/>
      <c r="G59" s="49"/>
      <c r="H59" s="49"/>
    </row>
    <row r="60" spans="1:8" s="47" customFormat="1">
      <c r="A60" s="48"/>
      <c r="D60" s="49"/>
      <c r="E60" s="49"/>
      <c r="F60" s="183"/>
      <c r="G60" s="49"/>
      <c r="H60" s="49"/>
    </row>
    <row r="61" spans="1:8" s="47" customFormat="1">
      <c r="A61" s="48"/>
      <c r="D61" s="49"/>
      <c r="E61" s="49"/>
      <c r="F61" s="183"/>
      <c r="G61" s="49"/>
      <c r="H61" s="49"/>
    </row>
    <row r="62" spans="1:8" s="47" customFormat="1">
      <c r="A62" s="48"/>
      <c r="D62" s="49"/>
      <c r="E62" s="49"/>
      <c r="F62" s="183"/>
      <c r="G62" s="49"/>
      <c r="H62" s="49"/>
    </row>
    <row r="63" spans="1:8" s="47" customFormat="1">
      <c r="A63" s="48"/>
      <c r="D63" s="49"/>
      <c r="E63" s="49"/>
      <c r="F63" s="183"/>
      <c r="G63" s="49"/>
      <c r="H63" s="49"/>
    </row>
    <row r="64" spans="1:8" s="47" customFormat="1">
      <c r="A64" s="48"/>
      <c r="D64" s="49"/>
      <c r="E64" s="49"/>
      <c r="F64" s="183"/>
      <c r="G64" s="49"/>
      <c r="H64" s="49"/>
    </row>
    <row r="65" spans="1:8" s="47" customFormat="1">
      <c r="A65" s="48"/>
      <c r="D65" s="49"/>
      <c r="E65" s="49"/>
      <c r="F65" s="183"/>
      <c r="G65" s="49"/>
      <c r="H65" s="49"/>
    </row>
    <row r="66" spans="1:8" s="47" customFormat="1">
      <c r="A66" s="48"/>
      <c r="D66" s="49"/>
      <c r="E66" s="49"/>
      <c r="F66" s="183"/>
      <c r="G66" s="49"/>
      <c r="H66" s="49"/>
    </row>
    <row r="67" spans="1:8" s="47" customFormat="1">
      <c r="A67" s="48"/>
      <c r="D67" s="49"/>
      <c r="E67" s="49"/>
      <c r="F67" s="183"/>
      <c r="G67" s="49"/>
      <c r="H67" s="49"/>
    </row>
    <row r="68" spans="1:8" s="47" customFormat="1">
      <c r="A68" s="48"/>
      <c r="D68" s="49"/>
      <c r="E68" s="49"/>
      <c r="F68" s="183"/>
      <c r="G68" s="49"/>
      <c r="H68" s="49"/>
    </row>
    <row r="69" spans="1:8" s="47" customFormat="1">
      <c r="A69" s="48"/>
      <c r="D69" s="49"/>
      <c r="E69" s="49"/>
      <c r="F69" s="183"/>
      <c r="G69" s="49"/>
      <c r="H69" s="49"/>
    </row>
    <row r="70" spans="1:8" s="47" customFormat="1">
      <c r="A70" s="48"/>
      <c r="D70" s="49"/>
      <c r="E70" s="49"/>
      <c r="F70" s="183"/>
      <c r="G70" s="49"/>
      <c r="H70" s="49"/>
    </row>
    <row r="71" spans="1:8" s="47" customFormat="1">
      <c r="A71" s="48"/>
      <c r="D71" s="49"/>
      <c r="E71" s="49"/>
      <c r="F71" s="183"/>
      <c r="G71" s="49"/>
      <c r="H71" s="49"/>
    </row>
    <row r="72" spans="1:8" s="47" customFormat="1">
      <c r="A72" s="48"/>
      <c r="D72" s="49"/>
      <c r="E72" s="49"/>
      <c r="F72" s="183"/>
      <c r="G72" s="49"/>
      <c r="H72" s="49"/>
    </row>
    <row r="73" spans="1:8" s="47" customFormat="1">
      <c r="A73" s="48"/>
      <c r="D73" s="49"/>
      <c r="E73" s="49"/>
      <c r="F73" s="183"/>
      <c r="G73" s="49"/>
      <c r="H73" s="49"/>
    </row>
    <row r="74" spans="1:8" s="47" customFormat="1">
      <c r="A74" s="48"/>
      <c r="D74" s="49"/>
      <c r="E74" s="49"/>
      <c r="F74" s="183"/>
      <c r="G74" s="49"/>
      <c r="H74" s="49"/>
    </row>
    <row r="75" spans="1:8" s="47" customFormat="1">
      <c r="A75" s="48"/>
      <c r="D75" s="49"/>
      <c r="E75" s="49"/>
      <c r="F75" s="183"/>
      <c r="G75" s="49"/>
      <c r="H75" s="49"/>
    </row>
    <row r="76" spans="1:8" s="47" customFormat="1">
      <c r="A76" s="48"/>
      <c r="D76" s="49"/>
      <c r="E76" s="49"/>
      <c r="F76" s="183"/>
      <c r="G76" s="49"/>
      <c r="H76" s="49"/>
    </row>
    <row r="77" spans="1:8" s="47" customFormat="1">
      <c r="A77" s="48"/>
      <c r="D77" s="49"/>
      <c r="E77" s="49"/>
      <c r="F77" s="183"/>
      <c r="G77" s="49"/>
      <c r="H77" s="49"/>
    </row>
    <row r="78" spans="1:8" s="47" customFormat="1">
      <c r="A78" s="48"/>
      <c r="D78" s="49"/>
      <c r="E78" s="49"/>
      <c r="F78" s="183"/>
      <c r="G78" s="49"/>
      <c r="H78" s="49"/>
    </row>
    <row r="79" spans="1:8" s="47" customFormat="1">
      <c r="A79" s="48"/>
      <c r="D79" s="49"/>
      <c r="E79" s="49"/>
      <c r="F79" s="183"/>
      <c r="G79" s="49"/>
      <c r="H79" s="49"/>
    </row>
    <row r="80" spans="1:8" s="47" customFormat="1">
      <c r="A80" s="48"/>
      <c r="D80" s="49"/>
      <c r="E80" s="49"/>
      <c r="F80" s="183"/>
      <c r="G80" s="49"/>
      <c r="H80" s="49"/>
    </row>
    <row r="81" spans="1:8" s="47" customFormat="1">
      <c r="A81" s="48"/>
      <c r="D81" s="49"/>
      <c r="E81" s="49"/>
      <c r="F81" s="183"/>
      <c r="G81" s="49"/>
      <c r="H81" s="49"/>
    </row>
    <row r="82" spans="1:8" s="47" customFormat="1">
      <c r="A82" s="48"/>
      <c r="D82" s="49"/>
      <c r="E82" s="49"/>
      <c r="F82" s="183"/>
      <c r="G82" s="49"/>
      <c r="H82" s="49"/>
    </row>
    <row r="83" spans="1:8" s="47" customFormat="1">
      <c r="A83" s="48"/>
      <c r="D83" s="49"/>
      <c r="E83" s="49"/>
      <c r="F83" s="183"/>
      <c r="G83" s="49"/>
      <c r="H83" s="49"/>
    </row>
    <row r="84" spans="1:8" s="47" customFormat="1">
      <c r="A84" s="48"/>
      <c r="D84" s="49"/>
      <c r="E84" s="49"/>
      <c r="F84" s="183"/>
      <c r="G84" s="49"/>
      <c r="H84" s="49"/>
    </row>
    <row r="85" spans="1:8" s="47" customFormat="1">
      <c r="A85" s="48"/>
      <c r="D85" s="49"/>
      <c r="E85" s="49"/>
      <c r="F85" s="183"/>
      <c r="G85" s="49"/>
      <c r="H85" s="49"/>
    </row>
    <row r="86" spans="1:8" s="47" customFormat="1">
      <c r="A86" s="48"/>
      <c r="D86" s="49"/>
      <c r="E86" s="49"/>
      <c r="F86" s="183"/>
      <c r="G86" s="49"/>
      <c r="H86" s="49"/>
    </row>
    <row r="87" spans="1:8" s="47" customFormat="1">
      <c r="A87" s="48"/>
      <c r="D87" s="49"/>
      <c r="E87" s="49"/>
      <c r="F87" s="183"/>
      <c r="G87" s="49"/>
      <c r="H87" s="49"/>
    </row>
    <row r="88" spans="1:8" s="47" customFormat="1">
      <c r="A88" s="48"/>
      <c r="D88" s="49"/>
      <c r="E88" s="49"/>
      <c r="F88" s="183"/>
      <c r="G88" s="49"/>
      <c r="H88" s="49"/>
    </row>
    <row r="89" spans="1:8" s="47" customFormat="1">
      <c r="A89" s="48"/>
      <c r="D89" s="49"/>
      <c r="E89" s="49"/>
      <c r="F89" s="183"/>
      <c r="G89" s="49"/>
      <c r="H89" s="49"/>
    </row>
    <row r="90" spans="1:8" s="47" customFormat="1">
      <c r="A90" s="48"/>
      <c r="D90" s="49"/>
      <c r="E90" s="49"/>
      <c r="F90" s="183"/>
      <c r="G90" s="49"/>
      <c r="H90" s="49"/>
    </row>
    <row r="91" spans="1:8" s="47" customFormat="1">
      <c r="A91" s="48"/>
      <c r="D91" s="49"/>
      <c r="E91" s="49"/>
      <c r="F91" s="183"/>
      <c r="G91" s="49"/>
      <c r="H91" s="49"/>
    </row>
    <row r="92" spans="1:8" s="47" customFormat="1">
      <c r="A92" s="48"/>
      <c r="D92" s="49"/>
      <c r="E92" s="49"/>
      <c r="F92" s="183"/>
      <c r="G92" s="49"/>
      <c r="H92" s="49"/>
    </row>
    <row r="93" spans="1:8" s="47" customFormat="1">
      <c r="A93" s="48"/>
      <c r="D93" s="49"/>
      <c r="E93" s="49"/>
      <c r="F93" s="183"/>
      <c r="G93" s="49"/>
      <c r="H93" s="49"/>
    </row>
    <row r="94" spans="1:8" s="47" customFormat="1">
      <c r="A94" s="48"/>
      <c r="D94" s="49"/>
      <c r="E94" s="49"/>
      <c r="F94" s="183"/>
      <c r="G94" s="49"/>
      <c r="H94" s="49"/>
    </row>
    <row r="95" spans="1:8" s="47" customFormat="1">
      <c r="A95" s="48"/>
      <c r="D95" s="49"/>
      <c r="E95" s="49"/>
      <c r="F95" s="183"/>
      <c r="G95" s="49"/>
      <c r="H95" s="49"/>
    </row>
    <row r="96" spans="1:8" s="47" customFormat="1">
      <c r="A96" s="48"/>
      <c r="D96" s="49"/>
      <c r="E96" s="49"/>
      <c r="F96" s="183"/>
      <c r="G96" s="49"/>
      <c r="H96" s="49"/>
    </row>
    <row r="97" spans="1:8" s="47" customFormat="1">
      <c r="A97" s="48"/>
      <c r="D97" s="49"/>
      <c r="E97" s="49"/>
      <c r="F97" s="183"/>
      <c r="G97" s="49"/>
      <c r="H97" s="49"/>
    </row>
    <row r="98" spans="1:8" s="47" customFormat="1">
      <c r="A98" s="48"/>
      <c r="D98" s="49"/>
      <c r="E98" s="49"/>
      <c r="F98" s="183"/>
      <c r="G98" s="49"/>
      <c r="H98" s="49"/>
    </row>
    <row r="99" spans="1:8" s="47" customFormat="1">
      <c r="A99" s="48"/>
      <c r="D99" s="49"/>
      <c r="E99" s="49"/>
      <c r="F99" s="183"/>
      <c r="G99" s="49"/>
      <c r="H99" s="49"/>
    </row>
    <row r="100" spans="1:8" s="47" customFormat="1">
      <c r="A100" s="48"/>
      <c r="D100" s="49"/>
      <c r="E100" s="49"/>
      <c r="F100" s="183"/>
      <c r="G100" s="49"/>
      <c r="H100" s="49"/>
    </row>
    <row r="101" spans="1:8" s="47" customFormat="1">
      <c r="A101" s="48"/>
      <c r="D101" s="49"/>
      <c r="E101" s="49"/>
      <c r="F101" s="183"/>
      <c r="G101" s="49"/>
      <c r="H101" s="49"/>
    </row>
    <row r="102" spans="1:8" s="47" customFormat="1">
      <c r="A102" s="48"/>
      <c r="D102" s="49"/>
      <c r="E102" s="49"/>
      <c r="F102" s="183"/>
      <c r="G102" s="49"/>
      <c r="H102" s="49"/>
    </row>
    <row r="103" spans="1:8" s="47" customFormat="1">
      <c r="A103" s="48"/>
      <c r="D103" s="49"/>
      <c r="E103" s="49"/>
      <c r="F103" s="183"/>
      <c r="G103" s="49"/>
      <c r="H103" s="49"/>
    </row>
    <row r="104" spans="1:8" s="47" customFormat="1">
      <c r="A104" s="48"/>
      <c r="D104" s="49"/>
      <c r="E104" s="49"/>
      <c r="F104" s="183"/>
      <c r="G104" s="49"/>
      <c r="H104" s="49"/>
    </row>
    <row r="105" spans="1:8" s="47" customFormat="1">
      <c r="A105" s="48"/>
      <c r="D105" s="49"/>
      <c r="E105" s="49"/>
      <c r="F105" s="183"/>
      <c r="G105" s="49"/>
      <c r="H105" s="49"/>
    </row>
    <row r="106" spans="1:8" s="47" customFormat="1">
      <c r="A106" s="48"/>
      <c r="D106" s="49"/>
      <c r="E106" s="49"/>
      <c r="F106" s="183"/>
      <c r="G106" s="49"/>
      <c r="H106" s="49"/>
    </row>
    <row r="107" spans="1:8" s="47" customFormat="1">
      <c r="A107" s="48"/>
      <c r="D107" s="49"/>
      <c r="E107" s="49"/>
      <c r="F107" s="183"/>
      <c r="G107" s="49"/>
      <c r="H107" s="49"/>
    </row>
    <row r="108" spans="1:8" s="47" customFormat="1">
      <c r="A108" s="48"/>
      <c r="D108" s="49"/>
      <c r="E108" s="49"/>
      <c r="F108" s="183"/>
      <c r="G108" s="49"/>
      <c r="H108" s="49"/>
    </row>
    <row r="109" spans="1:8" s="47" customFormat="1">
      <c r="A109" s="48"/>
      <c r="D109" s="49"/>
      <c r="E109" s="49"/>
      <c r="F109" s="183"/>
      <c r="G109" s="49"/>
      <c r="H109" s="49"/>
    </row>
    <row r="110" spans="1:8" s="47" customFormat="1">
      <c r="A110" s="48"/>
      <c r="D110" s="49"/>
      <c r="E110" s="49"/>
      <c r="F110" s="183"/>
      <c r="G110" s="49"/>
      <c r="H110" s="49"/>
    </row>
    <row r="111" spans="1:8" s="47" customFormat="1">
      <c r="A111" s="48"/>
      <c r="D111" s="49"/>
      <c r="E111" s="49"/>
      <c r="F111" s="183"/>
      <c r="G111" s="49"/>
      <c r="H111" s="49"/>
    </row>
    <row r="112" spans="1:8" s="47" customFormat="1">
      <c r="A112" s="48"/>
      <c r="D112" s="49"/>
      <c r="E112" s="49"/>
      <c r="F112" s="183"/>
      <c r="G112" s="49"/>
      <c r="H112" s="49"/>
    </row>
    <row r="113" spans="1:8" s="47" customFormat="1">
      <c r="A113" s="48"/>
      <c r="D113" s="49"/>
      <c r="E113" s="49"/>
      <c r="F113" s="183"/>
      <c r="G113" s="49"/>
      <c r="H113" s="49"/>
    </row>
    <row r="114" spans="1:8" s="47" customFormat="1">
      <c r="A114" s="48"/>
      <c r="D114" s="49"/>
      <c r="E114" s="49"/>
      <c r="F114" s="183"/>
      <c r="G114" s="49"/>
      <c r="H114" s="49"/>
    </row>
    <row r="115" spans="1:8" s="47" customFormat="1">
      <c r="A115" s="48"/>
      <c r="D115" s="49"/>
      <c r="E115" s="49"/>
      <c r="F115" s="183"/>
      <c r="G115" s="49"/>
      <c r="H115" s="49"/>
    </row>
    <row r="116" spans="1:8" s="47" customFormat="1">
      <c r="A116" s="48"/>
      <c r="D116" s="49"/>
      <c r="E116" s="49"/>
      <c r="F116" s="183"/>
      <c r="G116" s="49"/>
      <c r="H116" s="49"/>
    </row>
    <row r="117" spans="1:8" s="47" customFormat="1">
      <c r="A117" s="48"/>
      <c r="D117" s="49"/>
      <c r="E117" s="49"/>
      <c r="F117" s="183"/>
      <c r="G117" s="49"/>
      <c r="H117" s="49"/>
    </row>
    <row r="118" spans="1:8" s="47" customFormat="1">
      <c r="A118" s="48"/>
      <c r="D118" s="49"/>
      <c r="E118" s="49"/>
      <c r="F118" s="183"/>
      <c r="G118" s="49"/>
      <c r="H118" s="49"/>
    </row>
    <row r="119" spans="1:8" s="47" customFormat="1">
      <c r="A119" s="48"/>
      <c r="D119" s="49"/>
      <c r="E119" s="49"/>
      <c r="F119" s="183"/>
      <c r="G119" s="49"/>
      <c r="H119" s="49"/>
    </row>
    <row r="120" spans="1:8" s="47" customFormat="1">
      <c r="A120" s="48"/>
      <c r="D120" s="49"/>
      <c r="E120" s="49"/>
      <c r="F120" s="183"/>
      <c r="G120" s="49"/>
      <c r="H120" s="49"/>
    </row>
    <row r="121" spans="1:8" s="47" customFormat="1">
      <c r="A121" s="48"/>
      <c r="D121" s="49"/>
      <c r="E121" s="49"/>
      <c r="F121" s="183"/>
      <c r="G121" s="49"/>
      <c r="H121" s="49"/>
    </row>
    <row r="122" spans="1:8" s="47" customFormat="1">
      <c r="A122" s="48"/>
      <c r="D122" s="49"/>
      <c r="E122" s="49"/>
      <c r="F122" s="183"/>
      <c r="G122" s="49"/>
      <c r="H122" s="49"/>
    </row>
    <row r="123" spans="1:8" s="47" customFormat="1">
      <c r="A123" s="48"/>
      <c r="D123" s="49"/>
      <c r="E123" s="49"/>
      <c r="F123" s="183"/>
      <c r="G123" s="49"/>
      <c r="H123" s="49"/>
    </row>
    <row r="124" spans="1:8" s="47" customFormat="1">
      <c r="A124" s="48"/>
      <c r="D124" s="49"/>
      <c r="E124" s="49"/>
      <c r="F124" s="183"/>
      <c r="G124" s="49"/>
      <c r="H124" s="49"/>
    </row>
    <row r="125" spans="1:8" s="47" customFormat="1">
      <c r="A125" s="48"/>
      <c r="D125" s="49"/>
      <c r="E125" s="49"/>
      <c r="F125" s="183"/>
      <c r="G125" s="49"/>
      <c r="H125" s="49"/>
    </row>
    <row r="126" spans="1:8" s="47" customFormat="1">
      <c r="A126" s="48"/>
      <c r="D126" s="49"/>
      <c r="E126" s="49"/>
      <c r="F126" s="183"/>
      <c r="G126" s="49"/>
      <c r="H126" s="49"/>
    </row>
    <row r="127" spans="1:8" s="47" customFormat="1">
      <c r="A127" s="48"/>
      <c r="D127" s="49"/>
      <c r="E127" s="49"/>
      <c r="F127" s="183"/>
      <c r="G127" s="49"/>
      <c r="H127" s="49"/>
    </row>
    <row r="128" spans="1:8" s="47" customFormat="1">
      <c r="A128" s="48"/>
      <c r="D128" s="49"/>
      <c r="E128" s="49"/>
      <c r="F128" s="183"/>
      <c r="G128" s="49"/>
      <c r="H128" s="49"/>
    </row>
    <row r="129" spans="1:8" s="47" customFormat="1">
      <c r="A129" s="48"/>
      <c r="D129" s="49"/>
      <c r="E129" s="49"/>
      <c r="F129" s="183"/>
      <c r="G129" s="49"/>
      <c r="H129" s="49"/>
    </row>
    <row r="130" spans="1:8" s="47" customFormat="1">
      <c r="A130" s="48"/>
      <c r="D130" s="49"/>
      <c r="E130" s="49"/>
      <c r="F130" s="183"/>
      <c r="G130" s="49"/>
      <c r="H130" s="49"/>
    </row>
    <row r="131" spans="1:8" s="47" customFormat="1">
      <c r="A131" s="48"/>
      <c r="D131" s="49"/>
      <c r="E131" s="49"/>
      <c r="F131" s="183"/>
      <c r="G131" s="49"/>
      <c r="H131" s="49"/>
    </row>
    <row r="132" spans="1:8" s="47" customFormat="1">
      <c r="A132" s="48"/>
      <c r="D132" s="49"/>
      <c r="E132" s="49"/>
      <c r="F132" s="183"/>
      <c r="G132" s="49"/>
      <c r="H132" s="49"/>
    </row>
    <row r="133" spans="1:8" s="47" customFormat="1">
      <c r="A133" s="48"/>
      <c r="D133" s="49"/>
      <c r="E133" s="49"/>
      <c r="F133" s="183"/>
      <c r="G133" s="49"/>
      <c r="H133" s="49"/>
    </row>
    <row r="134" spans="1:8" s="47" customFormat="1">
      <c r="A134" s="48"/>
      <c r="D134" s="49"/>
      <c r="E134" s="49"/>
      <c r="F134" s="183"/>
      <c r="G134" s="49"/>
      <c r="H134" s="49"/>
    </row>
    <row r="135" spans="1:8" s="47" customFormat="1">
      <c r="A135" s="48"/>
      <c r="D135" s="49"/>
      <c r="E135" s="49"/>
      <c r="F135" s="183"/>
      <c r="G135" s="49"/>
      <c r="H135" s="49"/>
    </row>
    <row r="136" spans="1:8" s="47" customFormat="1">
      <c r="A136" s="48"/>
      <c r="D136" s="49"/>
      <c r="E136" s="49"/>
      <c r="F136" s="183"/>
      <c r="G136" s="49"/>
      <c r="H136" s="49"/>
    </row>
    <row r="137" spans="1:8" s="47" customFormat="1">
      <c r="A137" s="48"/>
      <c r="D137" s="49"/>
      <c r="E137" s="49"/>
      <c r="F137" s="183"/>
      <c r="G137" s="49"/>
      <c r="H137" s="49"/>
    </row>
    <row r="138" spans="1:8" s="47" customFormat="1">
      <c r="A138" s="48"/>
      <c r="D138" s="49"/>
      <c r="E138" s="49"/>
      <c r="F138" s="183"/>
      <c r="G138" s="49"/>
      <c r="H138" s="49"/>
    </row>
    <row r="139" spans="1:8" s="47" customFormat="1">
      <c r="A139" s="48"/>
      <c r="D139" s="49"/>
      <c r="E139" s="49"/>
      <c r="F139" s="183"/>
      <c r="G139" s="49"/>
      <c r="H139" s="49"/>
    </row>
    <row r="140" spans="1:8" s="47" customFormat="1">
      <c r="A140" s="48"/>
      <c r="D140" s="49"/>
      <c r="E140" s="49"/>
      <c r="F140" s="183"/>
      <c r="G140" s="49"/>
      <c r="H140" s="49"/>
    </row>
    <row r="141" spans="1:8" s="47" customFormat="1">
      <c r="A141" s="48"/>
      <c r="D141" s="49"/>
      <c r="E141" s="49"/>
      <c r="F141" s="183"/>
      <c r="G141" s="49"/>
      <c r="H141" s="49"/>
    </row>
    <row r="142" spans="1:8" s="47" customFormat="1">
      <c r="A142" s="48"/>
      <c r="D142" s="49"/>
      <c r="E142" s="49"/>
      <c r="F142" s="183"/>
      <c r="G142" s="49"/>
      <c r="H142" s="49"/>
    </row>
    <row r="143" spans="1:8" s="47" customFormat="1">
      <c r="A143" s="48"/>
      <c r="D143" s="49"/>
      <c r="E143" s="49"/>
      <c r="F143" s="183"/>
      <c r="G143" s="49"/>
      <c r="H143" s="49"/>
    </row>
    <row r="144" spans="1:8" s="47" customFormat="1">
      <c r="A144" s="48"/>
      <c r="D144" s="49"/>
      <c r="E144" s="49"/>
      <c r="F144" s="183"/>
      <c r="G144" s="49"/>
      <c r="H144" s="49"/>
    </row>
    <row r="145" spans="1:8" s="47" customFormat="1">
      <c r="A145" s="48"/>
      <c r="D145" s="49"/>
      <c r="E145" s="49"/>
      <c r="F145" s="183"/>
      <c r="G145" s="49"/>
      <c r="H145" s="49"/>
    </row>
    <row r="146" spans="1:8" s="47" customFormat="1">
      <c r="A146" s="48"/>
      <c r="D146" s="49"/>
      <c r="E146" s="49"/>
      <c r="F146" s="183"/>
      <c r="G146" s="49"/>
      <c r="H146" s="49"/>
    </row>
    <row r="147" spans="1:8" s="47" customFormat="1">
      <c r="A147" s="48"/>
      <c r="D147" s="49"/>
      <c r="E147" s="49"/>
      <c r="F147" s="183"/>
      <c r="G147" s="49"/>
      <c r="H147" s="49"/>
    </row>
    <row r="148" spans="1:8" s="47" customFormat="1">
      <c r="A148" s="48"/>
      <c r="D148" s="49"/>
      <c r="E148" s="49"/>
      <c r="F148" s="183"/>
      <c r="G148" s="49"/>
      <c r="H148" s="49"/>
    </row>
    <row r="149" spans="1:8" s="47" customFormat="1">
      <c r="A149" s="48"/>
      <c r="D149" s="49"/>
      <c r="E149" s="49"/>
      <c r="F149" s="183"/>
      <c r="G149" s="49"/>
      <c r="H149" s="49"/>
    </row>
    <row r="150" spans="1:8" s="47" customFormat="1">
      <c r="A150" s="48"/>
      <c r="D150" s="49"/>
      <c r="E150" s="49"/>
      <c r="F150" s="183"/>
      <c r="G150" s="49"/>
      <c r="H150" s="49"/>
    </row>
    <row r="151" spans="1:8" s="47" customFormat="1">
      <c r="A151" s="48"/>
      <c r="D151" s="49"/>
      <c r="E151" s="49"/>
      <c r="F151" s="183"/>
      <c r="G151" s="49"/>
      <c r="H151" s="49"/>
    </row>
    <row r="152" spans="1:8">
      <c r="B152" s="47"/>
      <c r="C152" s="47"/>
      <c r="D152" s="49"/>
      <c r="E152" s="49"/>
      <c r="F152" s="183"/>
      <c r="G152" s="49"/>
      <c r="H152" s="49"/>
    </row>
    <row r="153" spans="1:8">
      <c r="B153" s="47"/>
      <c r="C153" s="47"/>
      <c r="D153" s="49"/>
      <c r="E153" s="49"/>
      <c r="F153" s="183"/>
      <c r="G153" s="49"/>
      <c r="H153" s="49"/>
    </row>
    <row r="154" spans="1:8">
      <c r="B154" s="47"/>
      <c r="C154" s="47"/>
      <c r="D154" s="49"/>
      <c r="E154" s="49"/>
      <c r="F154" s="183"/>
      <c r="G154" s="49"/>
      <c r="H154" s="49"/>
    </row>
    <row r="155" spans="1:8">
      <c r="B155" s="47"/>
      <c r="C155" s="47"/>
      <c r="D155" s="49"/>
      <c r="E155" s="49"/>
      <c r="F155" s="183"/>
      <c r="G155" s="49"/>
      <c r="H155" s="49"/>
    </row>
    <row r="156" spans="1:8">
      <c r="B156" s="47"/>
      <c r="C156" s="47"/>
      <c r="D156" s="49"/>
      <c r="E156" s="49"/>
      <c r="F156" s="183"/>
      <c r="G156" s="49"/>
      <c r="H156" s="49"/>
    </row>
    <row r="157" spans="1:8">
      <c r="B157" s="47"/>
      <c r="C157" s="47"/>
      <c r="D157" s="49"/>
      <c r="E157" s="49"/>
      <c r="F157" s="183"/>
      <c r="G157" s="49"/>
      <c r="H157" s="49"/>
    </row>
    <row r="158" spans="1:8">
      <c r="B158" s="47"/>
      <c r="C158" s="47"/>
      <c r="D158" s="49"/>
      <c r="E158" s="49"/>
      <c r="F158" s="183"/>
      <c r="G158" s="49"/>
      <c r="H158" s="49"/>
    </row>
  </sheetData>
  <mergeCells count="7">
    <mergeCell ref="A21:H21"/>
    <mergeCell ref="G1:H1"/>
    <mergeCell ref="A2:H2"/>
    <mergeCell ref="A3:H3"/>
    <mergeCell ref="A4:A5"/>
    <mergeCell ref="C4:D4"/>
    <mergeCell ref="H4:H5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7"/>
  <sheetViews>
    <sheetView zoomScaleNormal="100" workbookViewId="0">
      <selection activeCell="H45" sqref="H45"/>
    </sheetView>
  </sheetViews>
  <sheetFormatPr defaultRowHeight="23.25"/>
  <cols>
    <col min="1" max="1" width="6.28515625" style="1" customWidth="1"/>
    <col min="2" max="2" width="11.28515625" style="1" customWidth="1"/>
    <col min="3" max="3" width="11" style="1" customWidth="1"/>
    <col min="4" max="4" width="24.5703125" style="1" customWidth="1"/>
    <col min="5" max="5" width="18.140625" style="1" customWidth="1"/>
    <col min="6" max="6" width="17.5703125" style="3" customWidth="1"/>
    <col min="7" max="7" width="9.140625" style="1" hidden="1" customWidth="1"/>
    <col min="8" max="8" width="14.42578125" style="1" customWidth="1"/>
    <col min="9" max="16384" width="9.140625" style="1"/>
  </cols>
  <sheetData>
    <row r="1" spans="1:8" s="8" customFormat="1" ht="27.75">
      <c r="A1" s="257" t="s">
        <v>49</v>
      </c>
      <c r="B1" s="257"/>
      <c r="C1" s="257"/>
      <c r="D1" s="257"/>
      <c r="E1" s="257"/>
      <c r="F1" s="257"/>
      <c r="G1" s="257"/>
    </row>
    <row r="2" spans="1:8" s="12" customFormat="1" ht="24">
      <c r="A2" s="9" t="s">
        <v>83</v>
      </c>
      <c r="B2" s="10"/>
      <c r="C2" s="10"/>
      <c r="D2" s="10"/>
      <c r="E2" s="10"/>
      <c r="F2" s="11"/>
      <c r="G2" s="10"/>
    </row>
    <row r="3" spans="1:8" ht="6.75" customHeight="1">
      <c r="A3" s="13"/>
      <c r="B3" s="13"/>
      <c r="C3" s="13"/>
      <c r="D3" s="13"/>
      <c r="E3" s="13"/>
      <c r="F3" s="14"/>
      <c r="G3" s="13"/>
    </row>
    <row r="4" spans="1:8" ht="24">
      <c r="A4" s="9" t="s">
        <v>7</v>
      </c>
      <c r="B4" s="10"/>
      <c r="C4" s="10"/>
      <c r="D4" s="10"/>
      <c r="E4" s="10"/>
      <c r="F4" s="15">
        <v>5986</v>
      </c>
      <c r="G4" s="13"/>
      <c r="H4" s="16"/>
    </row>
    <row r="5" spans="1:8" ht="24">
      <c r="A5" s="9" t="s">
        <v>50</v>
      </c>
      <c r="B5" s="10"/>
      <c r="C5" s="10"/>
      <c r="D5" s="10"/>
      <c r="E5" s="10"/>
      <c r="F5" s="11"/>
      <c r="G5" s="13"/>
    </row>
    <row r="6" spans="1:8" ht="24">
      <c r="A6" s="9"/>
      <c r="B6" s="9" t="s">
        <v>51</v>
      </c>
      <c r="C6" s="10"/>
      <c r="D6" s="10"/>
      <c r="E6" s="10"/>
      <c r="F6" s="11"/>
      <c r="G6" s="13"/>
    </row>
    <row r="7" spans="1:8" ht="24">
      <c r="A7" s="9"/>
      <c r="B7" s="9"/>
      <c r="C7" s="10" t="s">
        <v>204</v>
      </c>
      <c r="D7" s="10"/>
      <c r="E7" s="10"/>
      <c r="F7" s="11">
        <v>19145416.809999999</v>
      </c>
      <c r="G7" s="13"/>
    </row>
    <row r="8" spans="1:8" ht="24">
      <c r="A8" s="9"/>
      <c r="B8" s="9"/>
      <c r="C8" s="10" t="s">
        <v>206</v>
      </c>
      <c r="D8" s="10"/>
      <c r="E8" s="10"/>
      <c r="F8" s="11">
        <v>11588606.99</v>
      </c>
      <c r="G8" s="13"/>
    </row>
    <row r="9" spans="1:8" ht="24">
      <c r="A9" s="9"/>
      <c r="B9" s="9"/>
      <c r="C9" s="10" t="s">
        <v>205</v>
      </c>
      <c r="D9" s="10"/>
      <c r="E9" s="10"/>
      <c r="F9" s="11">
        <v>10068163.210000001</v>
      </c>
      <c r="G9" s="13"/>
    </row>
    <row r="10" spans="1:8" ht="24">
      <c r="A10" s="9"/>
      <c r="B10" s="9" t="s">
        <v>208</v>
      </c>
      <c r="C10" s="10"/>
      <c r="D10" s="10"/>
      <c r="E10" s="10"/>
      <c r="F10" s="11"/>
      <c r="G10" s="13"/>
    </row>
    <row r="11" spans="1:8" ht="24">
      <c r="A11" s="9"/>
      <c r="B11" s="9"/>
      <c r="C11" s="10" t="str">
        <f>C8</f>
        <v xml:space="preserve"> -  ประเภท  ออมทรัพย์</v>
      </c>
      <c r="D11" s="10"/>
      <c r="E11" s="10"/>
      <c r="F11" s="11">
        <v>2627503.54</v>
      </c>
      <c r="G11" s="13"/>
    </row>
    <row r="12" spans="1:8" ht="24">
      <c r="A12" s="9"/>
      <c r="B12" s="9" t="s">
        <v>207</v>
      </c>
      <c r="C12" s="10"/>
      <c r="D12" s="10"/>
      <c r="E12" s="10"/>
      <c r="F12" s="11"/>
      <c r="G12" s="13"/>
    </row>
    <row r="13" spans="1:8" ht="24">
      <c r="A13" s="9"/>
      <c r="B13" s="9"/>
      <c r="C13" s="10" t="s">
        <v>205</v>
      </c>
      <c r="D13" s="10"/>
      <c r="E13" s="10"/>
      <c r="F13" s="11">
        <v>12891963.98</v>
      </c>
      <c r="G13" s="13"/>
    </row>
    <row r="14" spans="1:8" ht="24">
      <c r="A14" s="9"/>
      <c r="B14" s="9"/>
      <c r="C14" s="10" t="s">
        <v>206</v>
      </c>
      <c r="D14" s="10"/>
      <c r="E14" s="10"/>
      <c r="F14" s="11">
        <v>648542.93999999994</v>
      </c>
      <c r="G14" s="13"/>
    </row>
    <row r="15" spans="1:8" ht="24">
      <c r="A15" s="9"/>
      <c r="B15" s="9" t="s">
        <v>209</v>
      </c>
      <c r="C15" s="10"/>
      <c r="D15" s="10"/>
      <c r="E15" s="10"/>
      <c r="F15" s="11"/>
      <c r="G15" s="13"/>
    </row>
    <row r="16" spans="1:8" ht="24">
      <c r="A16" s="9"/>
      <c r="B16" s="9"/>
      <c r="C16" s="10" t="s">
        <v>205</v>
      </c>
      <c r="D16" s="10"/>
      <c r="E16" s="10"/>
      <c r="F16" s="11">
        <v>1178883.6599999999</v>
      </c>
      <c r="G16" s="13"/>
    </row>
    <row r="17" spans="1:8" ht="24">
      <c r="A17" s="9"/>
      <c r="B17" s="9"/>
      <c r="C17" s="10"/>
      <c r="D17" s="10"/>
      <c r="E17" s="10"/>
      <c r="F17" s="11"/>
      <c r="G17" s="13"/>
    </row>
    <row r="18" spans="1:8" ht="24.75" thickBot="1">
      <c r="A18" s="258" t="s">
        <v>52</v>
      </c>
      <c r="B18" s="258"/>
      <c r="C18" s="258"/>
      <c r="D18" s="258"/>
      <c r="E18" s="258"/>
      <c r="F18" s="26">
        <f>SUM(F4:F17)</f>
        <v>58155067.129999995</v>
      </c>
      <c r="G18" s="13"/>
      <c r="H18" s="18"/>
    </row>
    <row r="19" spans="1:8" ht="24.75" thickTop="1">
      <c r="A19" s="17"/>
      <c r="B19" s="17"/>
      <c r="C19" s="17"/>
      <c r="D19" s="17"/>
      <c r="E19" s="17"/>
      <c r="F19" s="19"/>
      <c r="G19" s="13"/>
      <c r="H19" s="18"/>
    </row>
    <row r="20" spans="1:8" ht="26.25">
      <c r="A20" s="20" t="s">
        <v>53</v>
      </c>
      <c r="B20" s="13"/>
      <c r="C20" s="13"/>
      <c r="D20" s="13"/>
      <c r="E20" s="13"/>
      <c r="F20" s="14"/>
      <c r="G20" s="14"/>
      <c r="H20" s="3"/>
    </row>
    <row r="21" spans="1:8" ht="6" customHeight="1">
      <c r="A21" s="21"/>
      <c r="B21" s="21"/>
      <c r="C21" s="21"/>
      <c r="D21" s="21"/>
      <c r="E21" s="21"/>
      <c r="F21" s="22"/>
      <c r="G21" s="22"/>
      <c r="H21" s="23"/>
    </row>
    <row r="22" spans="1:8" ht="24">
      <c r="A22" s="10"/>
      <c r="B22" s="24" t="str">
        <f>บช.5!B38</f>
        <v>ภาษีหัก ณ ที่จ่าย</v>
      </c>
      <c r="C22" s="10"/>
      <c r="D22" s="10"/>
      <c r="E22" s="10"/>
      <c r="F22" s="11">
        <v>28332.79</v>
      </c>
      <c r="G22" s="10"/>
      <c r="H22" s="25"/>
    </row>
    <row r="23" spans="1:8" ht="24">
      <c r="A23" s="10"/>
      <c r="B23" s="24" t="str">
        <f>บช.5!B39</f>
        <v>เงินประกันสัญญา</v>
      </c>
      <c r="C23" s="10"/>
      <c r="D23" s="10"/>
      <c r="E23" s="10"/>
      <c r="F23" s="11">
        <v>548600</v>
      </c>
      <c r="G23" s="10"/>
      <c r="H23" s="25"/>
    </row>
    <row r="24" spans="1:8" ht="24">
      <c r="A24" s="10"/>
      <c r="B24" s="24" t="str">
        <f>บช.5!B40</f>
        <v>ค่าใช้จ่ายในการจัดเก็บ ภาษีบำรุงท้องที่  5%</v>
      </c>
      <c r="C24" s="10"/>
      <c r="D24" s="10"/>
      <c r="E24" s="10"/>
      <c r="F24" s="11">
        <v>26906.42</v>
      </c>
      <c r="G24" s="10"/>
      <c r="H24" s="25"/>
    </row>
    <row r="25" spans="1:8" ht="24">
      <c r="A25" s="10"/>
      <c r="B25" s="24" t="str">
        <f>บช.5!B41</f>
        <v>เงินส่วนลด ภบท 6 %</v>
      </c>
      <c r="C25" s="10"/>
      <c r="D25" s="10"/>
      <c r="E25" s="10"/>
      <c r="F25" s="11">
        <v>32171.279999999999</v>
      </c>
      <c r="G25" s="10"/>
      <c r="H25" s="25"/>
    </row>
    <row r="26" spans="1:8" ht="24">
      <c r="A26" s="10"/>
      <c r="B26" s="24" t="str">
        <f>บช.5!B42</f>
        <v>เงินทุนโครการเศรษฐกิจชุมชน</v>
      </c>
      <c r="C26" s="10"/>
      <c r="D26" s="10"/>
      <c r="E26" s="10"/>
      <c r="F26" s="11">
        <v>500721.66</v>
      </c>
      <c r="G26" s="10"/>
      <c r="H26" s="25"/>
    </row>
    <row r="27" spans="1:8" ht="24">
      <c r="A27" s="10"/>
      <c r="B27" s="24" t="str">
        <f>บช.5!B43</f>
        <v>ค่าปรับจราจรทางบก</v>
      </c>
      <c r="C27" s="10"/>
      <c r="D27" s="10"/>
      <c r="E27" s="10"/>
      <c r="F27" s="11">
        <v>3050</v>
      </c>
      <c r="G27" s="10"/>
      <c r="H27" s="25"/>
    </row>
    <row r="28" spans="1:8" ht="24">
      <c r="A28" s="10"/>
      <c r="B28" s="24" t="str">
        <f>บช.5!B44</f>
        <v>ค่าพาหนะสำรองข้อมูลผู้พิการ</v>
      </c>
      <c r="C28" s="10"/>
      <c r="D28" s="10"/>
      <c r="E28" s="10"/>
      <c r="F28" s="11">
        <f>บช.5!S44</f>
        <v>3000</v>
      </c>
      <c r="G28" s="10"/>
      <c r="H28" s="25"/>
    </row>
    <row r="29" spans="1:8" ht="24">
      <c r="A29" s="10"/>
      <c r="B29" s="24" t="s">
        <v>276</v>
      </c>
      <c r="C29" s="10"/>
      <c r="D29" s="10"/>
      <c r="E29" s="10"/>
      <c r="F29" s="11">
        <v>322</v>
      </c>
      <c r="G29" s="10"/>
      <c r="H29" s="25"/>
    </row>
    <row r="30" spans="1:8" ht="24">
      <c r="A30" s="10"/>
      <c r="B30" s="24" t="s">
        <v>196</v>
      </c>
      <c r="C30" s="10"/>
      <c r="D30" s="10"/>
      <c r="E30" s="10"/>
      <c r="F30" s="11">
        <v>16900</v>
      </c>
      <c r="G30" s="10"/>
      <c r="H30" s="25"/>
    </row>
    <row r="31" spans="1:8" ht="24">
      <c r="A31" s="10"/>
      <c r="B31" s="24" t="s">
        <v>273</v>
      </c>
      <c r="C31" s="10"/>
      <c r="D31" s="10"/>
      <c r="E31" s="10"/>
      <c r="F31" s="11">
        <v>700</v>
      </c>
      <c r="G31" s="10"/>
      <c r="H31" s="25"/>
    </row>
    <row r="32" spans="1:8" ht="24.75" thickBot="1">
      <c r="A32" s="258" t="s">
        <v>52</v>
      </c>
      <c r="B32" s="258"/>
      <c r="C32" s="258"/>
      <c r="D32" s="258"/>
      <c r="E32" s="258"/>
      <c r="F32" s="26">
        <f>SUM(F22:F31)</f>
        <v>1160704.1500000001</v>
      </c>
      <c r="G32" s="10"/>
      <c r="H32" s="25"/>
    </row>
    <row r="33" spans="1:6" ht="27" thickTop="1">
      <c r="A33" s="20" t="s">
        <v>215</v>
      </c>
      <c r="B33" s="13"/>
      <c r="C33" s="13"/>
      <c r="D33" s="13"/>
      <c r="E33" s="13"/>
      <c r="F33" s="14"/>
    </row>
    <row r="34" spans="1:6" ht="24">
      <c r="A34" s="10"/>
      <c r="B34" s="24" t="s">
        <v>216</v>
      </c>
      <c r="C34" s="10"/>
      <c r="D34" s="10"/>
      <c r="E34" s="10"/>
      <c r="F34" s="11">
        <v>77800</v>
      </c>
    </row>
    <row r="35" spans="1:6" ht="24">
      <c r="A35" s="10"/>
      <c r="B35" s="24"/>
      <c r="C35" s="10"/>
      <c r="D35" s="10"/>
      <c r="E35" s="10"/>
      <c r="F35" s="11"/>
    </row>
    <row r="36" spans="1:6" ht="24.75" thickBot="1">
      <c r="A36" s="258" t="s">
        <v>52</v>
      </c>
      <c r="B36" s="258"/>
      <c r="C36" s="258"/>
      <c r="D36" s="258"/>
      <c r="E36" s="258"/>
      <c r="F36" s="26">
        <f>SUM(F34:F35)</f>
        <v>77800</v>
      </c>
    </row>
    <row r="37" spans="1:6" ht="24" thickTop="1"/>
  </sheetData>
  <mergeCells count="4">
    <mergeCell ref="A1:G1"/>
    <mergeCell ref="A18:E18"/>
    <mergeCell ref="A32:E32"/>
    <mergeCell ref="A36:E36"/>
  </mergeCells>
  <phoneticPr fontId="45" type="noConversion"/>
  <pageMargins left="0.7" right="0.7" top="0.75" bottom="0.75" header="0.3" footer="0.3"/>
  <pageSetup paperSize="9" scale="8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"/>
  <sheetViews>
    <sheetView zoomScaleNormal="100" zoomScaleSheetLayoutView="87" workbookViewId="0">
      <selection activeCell="C14" sqref="C14"/>
    </sheetView>
  </sheetViews>
  <sheetFormatPr defaultRowHeight="24"/>
  <cols>
    <col min="1" max="1" width="2.5703125" style="12" customWidth="1"/>
    <col min="2" max="2" width="50" style="12" customWidth="1"/>
    <col min="3" max="3" width="15.85546875" style="27" customWidth="1"/>
    <col min="4" max="4" width="20.28515625" style="27" customWidth="1"/>
    <col min="5" max="5" width="15.85546875" style="28" customWidth="1"/>
    <col min="6" max="6" width="16.28515625" style="28" customWidth="1"/>
    <col min="7" max="7" width="14.5703125" style="27" customWidth="1"/>
    <col min="8" max="16384" width="9.140625" style="12"/>
  </cols>
  <sheetData>
    <row r="1" spans="1:7" ht="18.75" customHeight="1">
      <c r="G1" s="29" t="s">
        <v>82</v>
      </c>
    </row>
    <row r="2" spans="1:7" ht="21" customHeight="1">
      <c r="A2" s="248" t="str">
        <f>งบแสดงฐานะ!A3</f>
        <v>องค์การบริหารส่วนตำบลยะรม</v>
      </c>
      <c r="B2" s="248"/>
      <c r="C2" s="248"/>
      <c r="D2" s="248"/>
      <c r="E2" s="248"/>
      <c r="F2" s="248"/>
      <c r="G2" s="248"/>
    </row>
    <row r="3" spans="1:7">
      <c r="A3" s="248" t="s">
        <v>8</v>
      </c>
      <c r="B3" s="248"/>
      <c r="C3" s="248"/>
      <c r="D3" s="248"/>
      <c r="E3" s="248"/>
      <c r="F3" s="248"/>
      <c r="G3" s="248"/>
    </row>
    <row r="4" spans="1:7" ht="21" customHeight="1">
      <c r="A4" s="248" t="s">
        <v>303</v>
      </c>
      <c r="B4" s="248"/>
      <c r="C4" s="248"/>
      <c r="D4" s="248"/>
      <c r="E4" s="248"/>
      <c r="F4" s="248"/>
      <c r="G4" s="248"/>
    </row>
    <row r="5" spans="1:7" s="2" customFormat="1" ht="21.75" customHeight="1">
      <c r="A5" s="259" t="s">
        <v>55</v>
      </c>
      <c r="B5" s="260"/>
      <c r="C5" s="265" t="s">
        <v>56</v>
      </c>
      <c r="D5" s="266"/>
      <c r="E5" s="267" t="s">
        <v>57</v>
      </c>
      <c r="F5" s="269" t="s">
        <v>58</v>
      </c>
      <c r="G5" s="271" t="s">
        <v>59</v>
      </c>
    </row>
    <row r="6" spans="1:7" s="2" customFormat="1" ht="23.25">
      <c r="A6" s="261"/>
      <c r="B6" s="262"/>
      <c r="C6" s="30" t="s">
        <v>60</v>
      </c>
      <c r="D6" s="31" t="s">
        <v>61</v>
      </c>
      <c r="E6" s="268"/>
      <c r="F6" s="270"/>
      <c r="G6" s="270"/>
    </row>
    <row r="7" spans="1:7">
      <c r="A7" s="263" t="s">
        <v>21</v>
      </c>
      <c r="B7" s="264"/>
      <c r="C7" s="32"/>
      <c r="D7" s="33"/>
      <c r="E7" s="32"/>
      <c r="F7" s="32"/>
      <c r="G7" s="34"/>
    </row>
    <row r="8" spans="1:7">
      <c r="A8" s="40"/>
      <c r="B8" s="41" t="s">
        <v>321</v>
      </c>
      <c r="C8" s="32">
        <v>446000</v>
      </c>
      <c r="D8" s="35">
        <v>0</v>
      </c>
      <c r="E8" s="32"/>
      <c r="F8" s="32">
        <f>C8</f>
        <v>446000</v>
      </c>
      <c r="G8" s="34"/>
    </row>
    <row r="9" spans="1:7">
      <c r="A9" s="40"/>
      <c r="B9" s="41" t="s">
        <v>322</v>
      </c>
      <c r="C9" s="32">
        <v>357000</v>
      </c>
      <c r="D9" s="35"/>
      <c r="E9" s="32"/>
      <c r="F9" s="32">
        <f>C9</f>
        <v>357000</v>
      </c>
      <c r="G9" s="34"/>
    </row>
    <row r="10" spans="1:7">
      <c r="A10" s="40"/>
      <c r="B10" s="41" t="s">
        <v>323</v>
      </c>
      <c r="C10" s="32">
        <v>357000</v>
      </c>
      <c r="D10" s="35"/>
      <c r="E10" s="32"/>
      <c r="F10" s="32">
        <f t="shared" ref="F10:F13" si="0">C10</f>
        <v>357000</v>
      </c>
      <c r="G10" s="34"/>
    </row>
    <row r="11" spans="1:7">
      <c r="A11" s="40"/>
      <c r="B11" s="41" t="s">
        <v>324</v>
      </c>
      <c r="C11" s="32">
        <v>355000</v>
      </c>
      <c r="D11" s="35"/>
      <c r="E11" s="32"/>
      <c r="F11" s="32">
        <f t="shared" si="0"/>
        <v>355000</v>
      </c>
      <c r="G11" s="34"/>
    </row>
    <row r="12" spans="1:7">
      <c r="A12" s="40"/>
      <c r="B12" s="41" t="s">
        <v>325</v>
      </c>
      <c r="C12" s="32">
        <v>551000</v>
      </c>
      <c r="D12" s="33"/>
      <c r="E12" s="32"/>
      <c r="F12" s="32">
        <f t="shared" si="0"/>
        <v>551000</v>
      </c>
      <c r="G12" s="34"/>
    </row>
    <row r="13" spans="1:7">
      <c r="A13" s="40"/>
      <c r="B13" s="42" t="s">
        <v>326</v>
      </c>
      <c r="C13" s="39">
        <v>475000</v>
      </c>
      <c r="D13" s="33"/>
      <c r="E13" s="32"/>
      <c r="F13" s="32">
        <f t="shared" si="0"/>
        <v>475000</v>
      </c>
      <c r="G13" s="34"/>
    </row>
    <row r="14" spans="1:7" ht="24.75" thickBot="1">
      <c r="A14" s="38" t="s">
        <v>52</v>
      </c>
      <c r="B14" s="38"/>
      <c r="C14" s="36">
        <f>SUM(C7:C13)</f>
        <v>2541000</v>
      </c>
      <c r="D14" s="36">
        <f>SUM(D7:D13)</f>
        <v>0</v>
      </c>
      <c r="E14" s="36">
        <f>SUM(E7:E13)</f>
        <v>0</v>
      </c>
      <c r="F14" s="36">
        <f>SUM(F7:F13)</f>
        <v>2541000</v>
      </c>
      <c r="G14" s="36">
        <f>SUM(G7:G13)</f>
        <v>0</v>
      </c>
    </row>
    <row r="15" spans="1:7" ht="24.75" thickTop="1"/>
    <row r="16" spans="1:7">
      <c r="G16" s="37"/>
    </row>
    <row r="17" spans="1:7" ht="26.25">
      <c r="A17" s="250"/>
      <c r="B17" s="250"/>
      <c r="C17" s="250"/>
      <c r="D17" s="250"/>
      <c r="E17" s="250"/>
      <c r="F17" s="250"/>
      <c r="G17" s="250"/>
    </row>
    <row r="18" spans="1:7" ht="26.25">
      <c r="A18" s="250"/>
      <c r="B18" s="250"/>
      <c r="C18" s="250"/>
      <c r="D18" s="250"/>
      <c r="E18" s="250"/>
      <c r="F18" s="250"/>
      <c r="G18" s="250"/>
    </row>
    <row r="19" spans="1:7" ht="26.25">
      <c r="A19" s="250"/>
      <c r="B19" s="250"/>
      <c r="C19" s="250"/>
      <c r="D19" s="250"/>
      <c r="E19" s="250"/>
      <c r="F19" s="250"/>
      <c r="G19" s="250"/>
    </row>
  </sheetData>
  <mergeCells count="12">
    <mergeCell ref="A2:G2"/>
    <mergeCell ref="A3:G3"/>
    <mergeCell ref="A4:G4"/>
    <mergeCell ref="C5:D5"/>
    <mergeCell ref="E5:E6"/>
    <mergeCell ref="F5:F6"/>
    <mergeCell ref="G5:G6"/>
    <mergeCell ref="A17:G17"/>
    <mergeCell ref="A18:G18"/>
    <mergeCell ref="A19:G19"/>
    <mergeCell ref="A5:B6"/>
    <mergeCell ref="A7:B7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J23" sqref="J23"/>
    </sheetView>
  </sheetViews>
  <sheetFormatPr defaultRowHeight="23.25"/>
  <cols>
    <col min="1" max="1" width="4.7109375" style="52" customWidth="1"/>
    <col min="2" max="2" width="5.5703125" style="52" customWidth="1"/>
    <col min="3" max="3" width="7.28515625" style="52" customWidth="1"/>
    <col min="4" max="4" width="7.42578125" style="52" customWidth="1"/>
    <col min="5" max="5" width="24.7109375" style="52" customWidth="1"/>
    <col min="6" max="6" width="0.85546875" style="68" customWidth="1"/>
    <col min="7" max="7" width="0.85546875" style="52" customWidth="1"/>
    <col min="8" max="8" width="14.7109375" style="68" customWidth="1"/>
    <col min="9" max="9" width="0.85546875" style="68" customWidth="1"/>
    <col min="10" max="10" width="18.140625" style="68" customWidth="1"/>
    <col min="11" max="11" width="12.85546875" style="52" bestFit="1" customWidth="1"/>
    <col min="12" max="12" width="13.85546875" style="52" bestFit="1" customWidth="1"/>
    <col min="13" max="13" width="15.85546875" style="52" customWidth="1"/>
    <col min="14" max="16384" width="9.140625" style="52"/>
  </cols>
  <sheetData>
    <row r="1" spans="1:13">
      <c r="A1" s="272"/>
      <c r="B1" s="272"/>
      <c r="C1" s="272"/>
      <c r="D1" s="272"/>
      <c r="E1" s="272"/>
      <c r="F1" s="272"/>
      <c r="G1" s="272"/>
      <c r="H1" s="272"/>
      <c r="I1" s="50"/>
      <c r="J1" s="51" t="s">
        <v>260</v>
      </c>
    </row>
    <row r="2" spans="1:13" ht="27.75" customHeight="1">
      <c r="A2" s="273" t="str">
        <f>'หมายเหต 7'!A2:G2</f>
        <v>องค์การบริหารส่วนตำบลยะรม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3" ht="26.25">
      <c r="A3" s="273" t="s">
        <v>63</v>
      </c>
      <c r="B3" s="273"/>
      <c r="C3" s="273"/>
      <c r="D3" s="273"/>
      <c r="E3" s="273"/>
      <c r="F3" s="273"/>
      <c r="G3" s="273"/>
      <c r="H3" s="273"/>
      <c r="I3" s="273"/>
      <c r="J3" s="273"/>
    </row>
    <row r="4" spans="1:13" ht="26.25">
      <c r="A4" s="273" t="s">
        <v>299</v>
      </c>
      <c r="B4" s="273"/>
      <c r="C4" s="273"/>
      <c r="D4" s="273"/>
      <c r="E4" s="273"/>
      <c r="F4" s="273"/>
      <c r="G4" s="273"/>
      <c r="H4" s="273"/>
      <c r="I4" s="273"/>
      <c r="J4" s="273"/>
    </row>
    <row r="5" spans="1:13" s="53" customFormat="1" ht="21.75">
      <c r="F5" s="54"/>
      <c r="H5" s="54"/>
      <c r="I5" s="54"/>
      <c r="J5" s="54"/>
    </row>
    <row r="6" spans="1:13" s="53" customFormat="1">
      <c r="A6" s="55" t="s">
        <v>300</v>
      </c>
      <c r="B6" s="52"/>
      <c r="C6" s="52"/>
      <c r="D6" s="52"/>
      <c r="E6" s="52"/>
      <c r="F6" s="56"/>
      <c r="G6" s="57"/>
      <c r="H6" s="56"/>
      <c r="I6" s="56"/>
      <c r="J6" s="56">
        <v>25175013.579999998</v>
      </c>
    </row>
    <row r="7" spans="1:13" s="53" customFormat="1">
      <c r="A7" s="58"/>
      <c r="B7" s="52" t="s">
        <v>64</v>
      </c>
      <c r="C7" s="52"/>
      <c r="D7" s="52"/>
      <c r="E7" s="52"/>
      <c r="F7" s="43"/>
      <c r="G7" s="57"/>
      <c r="H7" s="56">
        <v>9735363.6600000001</v>
      </c>
      <c r="I7" s="43"/>
      <c r="J7" s="56"/>
    </row>
    <row r="8" spans="1:13" s="53" customFormat="1">
      <c r="A8" s="58"/>
      <c r="B8" s="52" t="s">
        <v>65</v>
      </c>
      <c r="C8" s="52"/>
      <c r="D8" s="52"/>
      <c r="E8" s="52"/>
      <c r="F8" s="188"/>
      <c r="G8" s="57"/>
      <c r="H8" s="59">
        <f>H7*25%</f>
        <v>2433840.915</v>
      </c>
      <c r="I8" s="43"/>
      <c r="J8" s="56"/>
      <c r="L8" s="60"/>
    </row>
    <row r="9" spans="1:13" s="53" customFormat="1">
      <c r="A9" s="58"/>
      <c r="B9" s="52" t="s">
        <v>66</v>
      </c>
      <c r="C9" s="52"/>
      <c r="D9" s="52"/>
      <c r="E9" s="52"/>
      <c r="F9" s="43"/>
      <c r="G9" s="57"/>
      <c r="H9" s="43"/>
      <c r="I9" s="43"/>
      <c r="J9" s="56"/>
    </row>
    <row r="10" spans="1:13" s="53" customFormat="1">
      <c r="A10" s="58"/>
      <c r="B10" s="52" t="s">
        <v>67</v>
      </c>
      <c r="C10" s="52"/>
      <c r="D10" s="52"/>
      <c r="E10" s="52"/>
      <c r="F10" s="56"/>
      <c r="G10" s="57"/>
      <c r="H10" s="188">
        <v>7301522.7400000002</v>
      </c>
      <c r="I10" s="43"/>
      <c r="J10" s="56"/>
    </row>
    <row r="11" spans="1:13" s="53" customFormat="1">
      <c r="A11" s="58" t="s">
        <v>68</v>
      </c>
      <c r="B11" s="52" t="s">
        <v>332</v>
      </c>
      <c r="C11" s="52"/>
      <c r="D11" s="52"/>
      <c r="E11" s="52"/>
      <c r="F11" s="56"/>
      <c r="G11" s="57"/>
      <c r="H11" s="43">
        <v>600000</v>
      </c>
      <c r="I11" s="43"/>
      <c r="J11" s="56"/>
    </row>
    <row r="12" spans="1:13" s="53" customFormat="1">
      <c r="A12" s="58"/>
      <c r="B12" s="52" t="s">
        <v>264</v>
      </c>
      <c r="C12" s="52"/>
      <c r="D12" s="52"/>
      <c r="E12" s="52"/>
      <c r="F12" s="56"/>
      <c r="G12" s="57"/>
      <c r="H12" s="43">
        <v>83850</v>
      </c>
      <c r="I12" s="43"/>
      <c r="J12" s="56"/>
    </row>
    <row r="13" spans="1:13" s="61" customFormat="1">
      <c r="A13" s="64" t="s">
        <v>69</v>
      </c>
      <c r="B13" s="61" t="s">
        <v>263</v>
      </c>
      <c r="C13" s="52"/>
      <c r="D13" s="52"/>
      <c r="E13" s="52"/>
      <c r="F13" s="56"/>
      <c r="G13" s="57"/>
      <c r="H13" s="140">
        <v>-6415593</v>
      </c>
      <c r="I13" s="63"/>
    </row>
    <row r="14" spans="1:13" s="61" customFormat="1">
      <c r="A14" s="64"/>
      <c r="B14" s="61" t="s">
        <v>302</v>
      </c>
      <c r="C14" s="52"/>
      <c r="D14" s="52"/>
      <c r="E14" s="52"/>
      <c r="F14" s="56"/>
      <c r="G14" s="57"/>
      <c r="H14" s="140">
        <v>-17640</v>
      </c>
      <c r="I14" s="63"/>
    </row>
    <row r="15" spans="1:13" s="61" customFormat="1">
      <c r="A15" s="64"/>
      <c r="B15" s="61" t="s">
        <v>265</v>
      </c>
      <c r="C15" s="52"/>
      <c r="D15" s="52"/>
      <c r="E15" s="52"/>
      <c r="F15" s="56"/>
      <c r="G15" s="57"/>
      <c r="H15" s="189">
        <v>-9375</v>
      </c>
      <c r="I15" s="63"/>
      <c r="J15" s="65">
        <f>SUM(H10:H15)</f>
        <v>1542764.7400000002</v>
      </c>
      <c r="L15" s="63"/>
    </row>
    <row r="16" spans="1:13" s="53" customFormat="1" ht="24" thickBot="1">
      <c r="A16" s="52" t="s">
        <v>330</v>
      </c>
      <c r="B16" s="52"/>
      <c r="C16" s="52"/>
      <c r="D16" s="52"/>
      <c r="E16" s="52"/>
      <c r="F16" s="56"/>
      <c r="G16" s="57"/>
      <c r="H16" s="56"/>
      <c r="I16" s="56"/>
      <c r="J16" s="232">
        <f>J6+J15</f>
        <v>26717778.32</v>
      </c>
      <c r="L16" s="67">
        <f>บช.5!S35</f>
        <v>26717778.32</v>
      </c>
      <c r="M16" s="67">
        <f>J16-L16</f>
        <v>0</v>
      </c>
    </row>
    <row r="17" spans="1:15" s="53" customFormat="1" ht="24" thickTop="1">
      <c r="A17" s="64"/>
      <c r="B17" s="55"/>
      <c r="C17" s="52"/>
      <c r="D17" s="52"/>
      <c r="E17" s="52"/>
      <c r="F17" s="68"/>
      <c r="G17" s="52"/>
      <c r="H17" s="68"/>
      <c r="I17" s="56"/>
      <c r="J17" s="56"/>
      <c r="L17" s="67"/>
    </row>
    <row r="18" spans="1:15" s="53" customFormat="1">
      <c r="A18" s="64"/>
      <c r="B18" s="55"/>
      <c r="C18" s="52"/>
      <c r="D18" s="52"/>
      <c r="E18" s="52"/>
      <c r="F18" s="68"/>
      <c r="G18" s="52"/>
      <c r="H18" s="68"/>
      <c r="I18" s="56"/>
      <c r="J18" s="56"/>
      <c r="L18" s="67"/>
    </row>
    <row r="19" spans="1:15" s="53" customFormat="1">
      <c r="A19" s="55" t="s">
        <v>331</v>
      </c>
      <c r="B19" s="55"/>
      <c r="C19" s="52"/>
      <c r="D19" s="52"/>
      <c r="E19" s="52"/>
      <c r="F19" s="68"/>
      <c r="G19" s="52"/>
      <c r="H19" s="68"/>
      <c r="I19" s="56"/>
      <c r="J19" s="56"/>
      <c r="L19" s="67"/>
    </row>
    <row r="20" spans="1:15" s="53" customFormat="1">
      <c r="A20" s="69"/>
      <c r="B20" s="52" t="s">
        <v>224</v>
      </c>
      <c r="C20" s="52"/>
      <c r="D20" s="52"/>
      <c r="E20" s="52"/>
      <c r="F20" s="68"/>
      <c r="G20" s="52"/>
      <c r="H20" s="68"/>
      <c r="I20" s="56"/>
      <c r="J20" s="56">
        <v>196660.52</v>
      </c>
      <c r="L20" s="67"/>
    </row>
    <row r="21" spans="1:15" s="53" customFormat="1">
      <c r="A21" s="69"/>
      <c r="B21" s="52" t="s">
        <v>281</v>
      </c>
      <c r="C21" s="52"/>
      <c r="D21" s="52"/>
      <c r="E21" s="52"/>
      <c r="F21" s="68"/>
      <c r="G21" s="52"/>
      <c r="H21" s="68"/>
      <c r="I21" s="56"/>
      <c r="J21" s="56">
        <v>204000</v>
      </c>
      <c r="L21" s="67"/>
    </row>
    <row r="22" spans="1:15" s="53" customFormat="1" ht="24">
      <c r="A22" s="69"/>
      <c r="B22" s="52" t="s">
        <v>225</v>
      </c>
      <c r="C22" s="52"/>
      <c r="D22" s="52"/>
      <c r="E22" s="52"/>
      <c r="F22" s="68"/>
      <c r="G22" s="52"/>
      <c r="H22" s="68"/>
      <c r="I22" s="56"/>
      <c r="J22" s="56">
        <v>26317117.800000001</v>
      </c>
      <c r="L22" s="187" t="s">
        <v>301</v>
      </c>
      <c r="M22" s="81"/>
      <c r="N22" s="81"/>
      <c r="O22" s="81"/>
    </row>
    <row r="23" spans="1:15" s="53" customFormat="1" ht="24.75" thickBot="1">
      <c r="A23" s="64"/>
      <c r="B23" s="55"/>
      <c r="C23" s="52"/>
      <c r="D23" s="52"/>
      <c r="E23" s="52"/>
      <c r="F23" s="68"/>
      <c r="G23" s="52"/>
      <c r="H23" s="68"/>
      <c r="I23" s="56"/>
      <c r="J23" s="66">
        <f>SUM(J20:J22)</f>
        <v>26717778.32</v>
      </c>
      <c r="L23" s="80" t="s">
        <v>280</v>
      </c>
      <c r="M23" s="81"/>
      <c r="N23" s="81"/>
      <c r="O23" s="81"/>
    </row>
    <row r="24" spans="1:15" s="53" customFormat="1" ht="24.75" thickTop="1">
      <c r="A24" s="64"/>
      <c r="B24" s="55"/>
      <c r="C24" s="52"/>
      <c r="D24" s="52"/>
      <c r="E24" s="52"/>
      <c r="F24" s="68"/>
      <c r="G24" s="52"/>
      <c r="H24" s="68"/>
      <c r="I24" s="56"/>
      <c r="J24" s="56"/>
      <c r="L24" s="80" t="s">
        <v>226</v>
      </c>
      <c r="M24" s="81"/>
      <c r="N24" s="81"/>
      <c r="O24" s="81"/>
    </row>
    <row r="25" spans="1:15" s="53" customFormat="1">
      <c r="A25" s="64"/>
      <c r="B25" s="55"/>
      <c r="C25" s="52"/>
      <c r="D25" s="52"/>
      <c r="E25" s="52"/>
      <c r="F25" s="68"/>
      <c r="G25" s="52"/>
      <c r="H25" s="68"/>
      <c r="I25" s="56"/>
      <c r="J25" s="56"/>
      <c r="L25" s="67"/>
    </row>
    <row r="26" spans="1:15" s="53" customFormat="1">
      <c r="A26" s="55" t="s">
        <v>70</v>
      </c>
      <c r="B26" s="55"/>
      <c r="C26" s="52"/>
      <c r="D26" s="52"/>
      <c r="E26" s="52"/>
      <c r="F26" s="68"/>
      <c r="G26" s="52"/>
      <c r="H26" s="68"/>
      <c r="I26" s="56"/>
      <c r="J26" s="56"/>
      <c r="L26" s="67"/>
    </row>
    <row r="27" spans="1:15" s="53" customFormat="1">
      <c r="A27" s="64"/>
      <c r="B27" s="55"/>
      <c r="C27" s="52"/>
      <c r="D27" s="52"/>
      <c r="E27" s="52"/>
      <c r="F27" s="68"/>
      <c r="G27" s="52"/>
      <c r="H27" s="68"/>
      <c r="I27" s="56"/>
      <c r="J27" s="56"/>
      <c r="L27" s="67"/>
    </row>
    <row r="28" spans="1:15" s="53" customFormat="1">
      <c r="A28" s="64"/>
      <c r="B28" s="55"/>
      <c r="C28" s="52"/>
      <c r="D28" s="52"/>
      <c r="E28" s="52"/>
      <c r="F28" s="68"/>
      <c r="G28" s="52"/>
      <c r="H28" s="68"/>
      <c r="I28" s="56"/>
      <c r="J28" s="56"/>
      <c r="L28" s="67"/>
    </row>
    <row r="29" spans="1:15" s="71" customFormat="1">
      <c r="A29" s="69"/>
      <c r="B29" s="69"/>
      <c r="C29" s="69"/>
      <c r="D29" s="69"/>
      <c r="E29" s="69"/>
      <c r="F29" s="70"/>
      <c r="G29" s="69"/>
      <c r="H29" s="70"/>
      <c r="I29" s="70"/>
      <c r="J29" s="70"/>
    </row>
  </sheetData>
  <mergeCells count="4">
    <mergeCell ref="A1:H1"/>
    <mergeCell ref="A2:J2"/>
    <mergeCell ref="A3:J3"/>
    <mergeCell ref="A4:J4"/>
  </mergeCells>
  <phoneticPr fontId="45" type="noConversion"/>
  <pageMargins left="0.49" right="0.31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2"/>
  <sheetViews>
    <sheetView view="pageBreakPreview" zoomScale="89" zoomScaleNormal="100" zoomScaleSheetLayoutView="89" workbookViewId="0">
      <selection activeCell="A4" sqref="A4:A5"/>
    </sheetView>
  </sheetViews>
  <sheetFormatPr defaultRowHeight="23.25"/>
  <cols>
    <col min="1" max="1" width="31.28515625" style="191" customWidth="1"/>
    <col min="2" max="2" width="17" style="198" customWidth="1"/>
    <col min="3" max="3" width="16.85546875" style="198" customWidth="1"/>
    <col min="4" max="4" width="16.140625" style="198" customWidth="1"/>
    <col min="5" max="5" width="16.42578125" style="198" customWidth="1"/>
    <col min="6" max="6" width="15.85546875" style="198" customWidth="1"/>
    <col min="7" max="7" width="15.7109375" style="198" customWidth="1"/>
    <col min="8" max="8" width="16.85546875" style="198" customWidth="1"/>
    <col min="9" max="9" width="14.42578125" style="198" customWidth="1"/>
    <col min="10" max="12" width="17.140625" style="198" customWidth="1"/>
    <col min="13" max="13" width="11.5703125" style="198" customWidth="1"/>
    <col min="14" max="14" width="16.42578125" style="198" customWidth="1"/>
    <col min="15" max="16384" width="9.140625" style="191"/>
  </cols>
  <sheetData>
    <row r="1" spans="1:14">
      <c r="A1" s="279" t="s">
        <v>203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</row>
    <row r="2" spans="1:14">
      <c r="A2" s="279" t="s">
        <v>227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14">
      <c r="A3" s="279" t="s">
        <v>335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</row>
    <row r="4" spans="1:14" s="190" customFormat="1" ht="23.25" customHeight="1">
      <c r="A4" s="280" t="s">
        <v>78</v>
      </c>
      <c r="B4" s="274" t="s">
        <v>71</v>
      </c>
      <c r="C4" s="282" t="s">
        <v>52</v>
      </c>
      <c r="D4" s="274" t="s">
        <v>228</v>
      </c>
      <c r="E4" s="274" t="s">
        <v>229</v>
      </c>
      <c r="F4" s="282" t="s">
        <v>233</v>
      </c>
      <c r="G4" s="274" t="s">
        <v>230</v>
      </c>
      <c r="H4" s="276" t="s">
        <v>232</v>
      </c>
      <c r="I4" s="274" t="s">
        <v>231</v>
      </c>
      <c r="J4" s="276" t="s">
        <v>256</v>
      </c>
      <c r="K4" s="276" t="s">
        <v>258</v>
      </c>
      <c r="L4" s="276" t="s">
        <v>259</v>
      </c>
      <c r="M4" s="276" t="s">
        <v>257</v>
      </c>
      <c r="N4" s="276" t="s">
        <v>18</v>
      </c>
    </row>
    <row r="5" spans="1:14" s="190" customFormat="1" ht="47.25" customHeight="1">
      <c r="A5" s="281"/>
      <c r="B5" s="278"/>
      <c r="C5" s="275"/>
      <c r="D5" s="278"/>
      <c r="E5" s="278"/>
      <c r="F5" s="275"/>
      <c r="G5" s="278"/>
      <c r="H5" s="277"/>
      <c r="I5" s="275"/>
      <c r="J5" s="277"/>
      <c r="K5" s="277"/>
      <c r="L5" s="277"/>
      <c r="M5" s="277"/>
      <c r="N5" s="277"/>
    </row>
    <row r="6" spans="1:14">
      <c r="A6" s="192" t="s">
        <v>10</v>
      </c>
      <c r="B6" s="193"/>
      <c r="C6" s="193"/>
      <c r="D6" s="193"/>
      <c r="E6" s="193"/>
      <c r="F6" s="193"/>
      <c r="G6" s="193"/>
      <c r="H6" s="193"/>
      <c r="I6" s="194"/>
      <c r="J6" s="194"/>
      <c r="K6" s="194"/>
      <c r="L6" s="194"/>
      <c r="M6" s="194"/>
      <c r="N6" s="194"/>
    </row>
    <row r="7" spans="1:14">
      <c r="A7" s="195" t="s">
        <v>234</v>
      </c>
      <c r="B7" s="196">
        <v>1219795</v>
      </c>
      <c r="C7" s="196">
        <v>566557</v>
      </c>
      <c r="D7" s="196">
        <v>0</v>
      </c>
      <c r="E7" s="196">
        <v>0</v>
      </c>
      <c r="F7" s="196">
        <v>0</v>
      </c>
      <c r="G7" s="196">
        <v>0</v>
      </c>
      <c r="H7" s="196">
        <v>0</v>
      </c>
      <c r="I7" s="197">
        <v>0</v>
      </c>
      <c r="J7" s="197">
        <v>0</v>
      </c>
      <c r="K7" s="197">
        <v>0</v>
      </c>
      <c r="L7" s="197"/>
      <c r="M7" s="197">
        <v>0</v>
      </c>
      <c r="N7" s="197">
        <v>556557</v>
      </c>
    </row>
    <row r="8" spans="1:14">
      <c r="A8" s="195" t="s">
        <v>235</v>
      </c>
      <c r="B8" s="198">
        <v>1540800</v>
      </c>
      <c r="C8" s="196">
        <f>D8+E8+F8+G8+H8+I8+J8+M8+N8</f>
        <v>1540800</v>
      </c>
      <c r="D8" s="199">
        <v>1540800</v>
      </c>
      <c r="E8" s="196">
        <v>0</v>
      </c>
      <c r="F8" s="196">
        <v>0</v>
      </c>
      <c r="G8" s="196">
        <v>0</v>
      </c>
      <c r="H8" s="196">
        <v>0</v>
      </c>
      <c r="I8" s="197">
        <v>0</v>
      </c>
      <c r="J8" s="197">
        <v>0</v>
      </c>
      <c r="K8" s="197">
        <v>0</v>
      </c>
      <c r="L8" s="197"/>
      <c r="M8" s="197">
        <v>0</v>
      </c>
      <c r="N8" s="197"/>
    </row>
    <row r="9" spans="1:14">
      <c r="A9" s="195" t="s">
        <v>236</v>
      </c>
      <c r="B9" s="198">
        <v>9935125</v>
      </c>
      <c r="C9" s="196">
        <f>D9+E9+F9+G9+H9+I9+J9+L9+N9</f>
        <v>6527159.7300000004</v>
      </c>
      <c r="D9" s="199">
        <v>4525459.7300000004</v>
      </c>
      <c r="E9" s="196">
        <v>0</v>
      </c>
      <c r="F9" s="196">
        <v>571080</v>
      </c>
      <c r="G9" s="196">
        <v>873780</v>
      </c>
      <c r="H9" s="196">
        <v>0</v>
      </c>
      <c r="I9" s="197">
        <v>0</v>
      </c>
      <c r="J9" s="197">
        <v>0</v>
      </c>
      <c r="K9" s="197">
        <v>0</v>
      </c>
      <c r="L9" s="197">
        <v>556840</v>
      </c>
      <c r="M9" s="197">
        <v>0</v>
      </c>
      <c r="N9" s="197"/>
    </row>
    <row r="10" spans="1:14">
      <c r="A10" s="195" t="s">
        <v>237</v>
      </c>
      <c r="B10" s="198">
        <v>708000</v>
      </c>
      <c r="C10" s="196">
        <f>D10+E10+F10+G10+H10+I10+L10+M10+N10</f>
        <v>176417.25</v>
      </c>
      <c r="D10" s="198">
        <v>127397.25</v>
      </c>
      <c r="E10" s="196">
        <v>0</v>
      </c>
      <c r="F10" s="196">
        <v>2520</v>
      </c>
      <c r="G10" s="196">
        <v>0</v>
      </c>
      <c r="H10" s="196">
        <v>0</v>
      </c>
      <c r="I10" s="197">
        <v>0</v>
      </c>
      <c r="J10" s="197">
        <v>0</v>
      </c>
      <c r="K10" s="197">
        <v>0</v>
      </c>
      <c r="L10" s="197">
        <v>46500</v>
      </c>
      <c r="M10" s="197">
        <v>0</v>
      </c>
      <c r="N10" s="197"/>
    </row>
    <row r="11" spans="1:14">
      <c r="A11" s="195" t="s">
        <v>238</v>
      </c>
      <c r="B11" s="198">
        <v>5063800</v>
      </c>
      <c r="C11" s="196">
        <f>D11+E11+F11+G11+H11+I11+J11+M11+N11+K11</f>
        <v>2887965.36</v>
      </c>
      <c r="D11" s="196">
        <v>829519.35999999999</v>
      </c>
      <c r="E11" s="196">
        <v>16965</v>
      </c>
      <c r="F11" s="196">
        <v>852590</v>
      </c>
      <c r="G11" s="196">
        <v>610848</v>
      </c>
      <c r="H11" s="196">
        <v>149955</v>
      </c>
      <c r="I11" s="197"/>
      <c r="J11" s="197">
        <v>157848</v>
      </c>
      <c r="K11" s="197">
        <v>270240</v>
      </c>
      <c r="L11" s="197">
        <v>83892</v>
      </c>
      <c r="M11" s="197">
        <v>0</v>
      </c>
      <c r="N11" s="197"/>
    </row>
    <row r="12" spans="1:14">
      <c r="A12" s="195" t="s">
        <v>239</v>
      </c>
      <c r="B12" s="198">
        <v>3630480</v>
      </c>
      <c r="C12" s="196">
        <f>D12+E12+F12+G12+H12+I12+L12+M12+N12</f>
        <v>2848429.5</v>
      </c>
      <c r="D12" s="196">
        <v>277409.90000000002</v>
      </c>
      <c r="E12" s="196">
        <v>0</v>
      </c>
      <c r="F12" s="196">
        <v>2292319.4</v>
      </c>
      <c r="G12" s="196">
        <v>158081</v>
      </c>
      <c r="H12" s="196">
        <v>0</v>
      </c>
      <c r="I12" s="197">
        <v>0</v>
      </c>
      <c r="J12" s="197">
        <v>0</v>
      </c>
      <c r="K12" s="197">
        <v>0</v>
      </c>
      <c r="L12" s="197">
        <v>120619.2</v>
      </c>
      <c r="M12" s="197">
        <v>0</v>
      </c>
      <c r="N12" s="197"/>
    </row>
    <row r="13" spans="1:14">
      <c r="A13" s="195" t="s">
        <v>240</v>
      </c>
      <c r="B13" s="198">
        <v>410000</v>
      </c>
      <c r="C13" s="196">
        <f>D13+E13+F13+G13+H13+I13+J13+M13</f>
        <v>269356.33999999997</v>
      </c>
      <c r="D13" s="196">
        <v>266890.37</v>
      </c>
      <c r="E13" s="196">
        <v>0</v>
      </c>
      <c r="F13" s="196">
        <v>2465.9699999999998</v>
      </c>
      <c r="G13" s="196">
        <v>0</v>
      </c>
      <c r="H13" s="196">
        <v>0</v>
      </c>
      <c r="I13" s="197">
        <v>0</v>
      </c>
      <c r="J13" s="197">
        <v>0</v>
      </c>
      <c r="K13" s="197">
        <v>0</v>
      </c>
      <c r="L13" s="197"/>
      <c r="M13" s="197">
        <v>0</v>
      </c>
      <c r="N13" s="197"/>
    </row>
    <row r="14" spans="1:14">
      <c r="A14" s="195" t="s">
        <v>241</v>
      </c>
      <c r="B14" s="198">
        <v>4415000</v>
      </c>
      <c r="C14" s="196">
        <f>D14+E14+F14+G14+H14+I14+J14+M14+N14</f>
        <v>4329800</v>
      </c>
      <c r="D14" s="196">
        <v>0</v>
      </c>
      <c r="E14" s="196">
        <v>0</v>
      </c>
      <c r="F14" s="196">
        <v>4295000</v>
      </c>
      <c r="G14" s="196">
        <v>34800</v>
      </c>
      <c r="H14" s="196">
        <v>0</v>
      </c>
      <c r="I14" s="197">
        <v>0</v>
      </c>
      <c r="J14" s="197">
        <v>0</v>
      </c>
      <c r="K14" s="197">
        <v>0</v>
      </c>
      <c r="L14" s="197"/>
      <c r="M14" s="197">
        <v>0</v>
      </c>
      <c r="N14" s="197"/>
    </row>
    <row r="15" spans="1:14">
      <c r="A15" s="195" t="s">
        <v>242</v>
      </c>
      <c r="B15" s="196">
        <v>2375000</v>
      </c>
      <c r="C15" s="196">
        <f>D15+E15+F15+G15+H15+I15+L15+M15+N15</f>
        <v>2214108.17</v>
      </c>
      <c r="D15" s="196">
        <v>79064.17</v>
      </c>
      <c r="E15" s="196">
        <v>2092000</v>
      </c>
      <c r="F15" s="196">
        <v>0</v>
      </c>
      <c r="G15" s="196">
        <v>37244</v>
      </c>
      <c r="H15" s="196">
        <v>0</v>
      </c>
      <c r="I15" s="197">
        <v>0</v>
      </c>
      <c r="J15" s="197">
        <v>0</v>
      </c>
      <c r="K15" s="197">
        <v>0</v>
      </c>
      <c r="L15" s="197">
        <v>5800</v>
      </c>
      <c r="M15" s="197">
        <v>0</v>
      </c>
      <c r="N15" s="197"/>
    </row>
    <row r="16" spans="1:14">
      <c r="A16" s="195" t="s">
        <v>243</v>
      </c>
      <c r="B16" s="196">
        <v>3202000</v>
      </c>
      <c r="C16" s="196">
        <f>D16+E16+F16+G16+H16+I16+K16+M16+N16</f>
        <v>2951000</v>
      </c>
      <c r="D16" s="196">
        <v>0</v>
      </c>
      <c r="E16" s="196">
        <v>0</v>
      </c>
      <c r="F16" s="196">
        <v>0</v>
      </c>
      <c r="G16" s="196">
        <v>0</v>
      </c>
      <c r="H16" s="196">
        <v>0</v>
      </c>
      <c r="I16" s="197">
        <v>0</v>
      </c>
      <c r="J16" s="197">
        <v>0</v>
      </c>
      <c r="K16" s="197">
        <v>2951000</v>
      </c>
      <c r="L16" s="197"/>
      <c r="M16" s="197">
        <v>0</v>
      </c>
      <c r="N16" s="197"/>
    </row>
    <row r="17" spans="1:14">
      <c r="A17" s="200" t="s">
        <v>244</v>
      </c>
      <c r="B17" s="201">
        <f t="shared" ref="B17:H17" si="0">SUM(B7:B16)</f>
        <v>32500000</v>
      </c>
      <c r="C17" s="201">
        <f>SUM(C7:C16)</f>
        <v>24311593.350000001</v>
      </c>
      <c r="D17" s="201">
        <f t="shared" si="0"/>
        <v>7646540.7800000012</v>
      </c>
      <c r="E17" s="201">
        <f t="shared" si="0"/>
        <v>2108965</v>
      </c>
      <c r="F17" s="201">
        <f t="shared" si="0"/>
        <v>8015975.3700000001</v>
      </c>
      <c r="G17" s="201">
        <f t="shared" si="0"/>
        <v>1714753</v>
      </c>
      <c r="H17" s="201">
        <f t="shared" si="0"/>
        <v>149955</v>
      </c>
      <c r="I17" s="201">
        <f>SUM(I9:I16)</f>
        <v>0</v>
      </c>
      <c r="J17" s="201">
        <f>SUM(J7:J16)</f>
        <v>157848</v>
      </c>
      <c r="K17" s="201">
        <f>SUM(K7:K16)</f>
        <v>3221240</v>
      </c>
      <c r="L17" s="201"/>
      <c r="M17" s="201">
        <f>SUM(M7:M16)</f>
        <v>0</v>
      </c>
      <c r="N17" s="201">
        <f>SUM(N7:N16)</f>
        <v>556557</v>
      </c>
    </row>
    <row r="18" spans="1:14" ht="24" customHeight="1">
      <c r="A18" s="202" t="s">
        <v>334</v>
      </c>
      <c r="B18" s="196"/>
      <c r="C18" s="196">
        <f>D18+E18+F18+G18+H18+I18+K18+M18+N18</f>
        <v>16593861</v>
      </c>
      <c r="D18" s="196">
        <v>7206928</v>
      </c>
      <c r="E18" s="196">
        <v>0</v>
      </c>
      <c r="F18" s="196">
        <v>2016433</v>
      </c>
      <c r="G18" s="196">
        <v>0</v>
      </c>
      <c r="H18" s="196">
        <v>0</v>
      </c>
      <c r="I18" s="197">
        <v>0</v>
      </c>
      <c r="J18" s="197">
        <v>7096000</v>
      </c>
      <c r="K18" s="197">
        <v>0</v>
      </c>
      <c r="L18" s="197"/>
      <c r="M18" s="197">
        <v>0</v>
      </c>
      <c r="N18" s="197">
        <v>7370500</v>
      </c>
    </row>
    <row r="19" spans="1:14" s="205" customFormat="1">
      <c r="A19" s="203" t="s">
        <v>74</v>
      </c>
      <c r="B19" s="204">
        <f t="shared" ref="B19:J19" si="1">SUM(B17:B18)</f>
        <v>32500000</v>
      </c>
      <c r="C19" s="204">
        <f t="shared" si="1"/>
        <v>40905454.350000001</v>
      </c>
      <c r="D19" s="204">
        <f t="shared" si="1"/>
        <v>14853468.780000001</v>
      </c>
      <c r="E19" s="204">
        <f t="shared" si="1"/>
        <v>2108965</v>
      </c>
      <c r="F19" s="204">
        <f t="shared" si="1"/>
        <v>10032408.370000001</v>
      </c>
      <c r="G19" s="204">
        <f t="shared" si="1"/>
        <v>1714753</v>
      </c>
      <c r="H19" s="204">
        <f t="shared" si="1"/>
        <v>149955</v>
      </c>
      <c r="I19" s="204">
        <f t="shared" si="1"/>
        <v>0</v>
      </c>
      <c r="J19" s="204">
        <f t="shared" si="1"/>
        <v>7253848</v>
      </c>
      <c r="K19" s="204"/>
      <c r="L19" s="204"/>
      <c r="M19" s="204">
        <f>SUM(M17:M18)</f>
        <v>0</v>
      </c>
      <c r="N19" s="204">
        <f>SUM(N17:N18)</f>
        <v>7927057</v>
      </c>
    </row>
    <row r="20" spans="1:14">
      <c r="A20" s="206" t="s">
        <v>79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</row>
    <row r="21" spans="1:14">
      <c r="A21" s="195" t="s">
        <v>245</v>
      </c>
      <c r="B21" s="196">
        <v>486300</v>
      </c>
      <c r="C21" s="196">
        <f>บช.5!O51+บช.5!O52+บช.5!O53</f>
        <v>513292.91</v>
      </c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</row>
    <row r="22" spans="1:14">
      <c r="A22" s="195" t="s">
        <v>246</v>
      </c>
      <c r="B22" s="196">
        <v>78500</v>
      </c>
      <c r="C22" s="196">
        <v>128623</v>
      </c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</row>
    <row r="23" spans="1:14">
      <c r="A23" s="195" t="s">
        <v>247</v>
      </c>
      <c r="B23" s="196">
        <v>200000</v>
      </c>
      <c r="C23" s="196">
        <v>677799.86</v>
      </c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</row>
    <row r="24" spans="1:14">
      <c r="A24" s="195" t="s">
        <v>248</v>
      </c>
      <c r="B24" s="199">
        <v>3000</v>
      </c>
      <c r="C24" s="196">
        <v>1621.34</v>
      </c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</row>
    <row r="25" spans="1:14">
      <c r="A25" s="195" t="s">
        <v>249</v>
      </c>
      <c r="B25" s="199">
        <v>0</v>
      </c>
      <c r="C25" s="196">
        <v>0</v>
      </c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</row>
    <row r="26" spans="1:14">
      <c r="A26" s="195" t="s">
        <v>250</v>
      </c>
      <c r="B26" s="199">
        <v>13232200</v>
      </c>
      <c r="C26" s="196">
        <v>18798570.899999999</v>
      </c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</row>
    <row r="27" spans="1:14">
      <c r="A27" s="195" t="s">
        <v>251</v>
      </c>
      <c r="B27" s="198">
        <v>14000000</v>
      </c>
      <c r="C27" s="196">
        <v>13927049</v>
      </c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</row>
    <row r="28" spans="1:14" ht="24" thickBot="1">
      <c r="A28" s="207" t="s">
        <v>252</v>
      </c>
      <c r="B28" s="208">
        <f>SUM(B21:B27)</f>
        <v>28000000</v>
      </c>
      <c r="C28" s="209">
        <f>SUM(C21:C27)</f>
        <v>34046957.009999998</v>
      </c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</row>
    <row r="29" spans="1:14" ht="24" thickTop="1">
      <c r="A29" s="202" t="s">
        <v>253</v>
      </c>
      <c r="B29" s="196"/>
      <c r="C29" s="196">
        <v>16593861</v>
      </c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</row>
    <row r="30" spans="1:14" s="205" customFormat="1" ht="24" thickBot="1">
      <c r="A30" s="207" t="s">
        <v>254</v>
      </c>
      <c r="B30" s="210">
        <f>SUM(B28:B29)</f>
        <v>28000000</v>
      </c>
      <c r="C30" s="210">
        <f>SUM(C28:C29)</f>
        <v>50640818.009999998</v>
      </c>
      <c r="D30" s="210">
        <f>SUM(D29:D29)</f>
        <v>0</v>
      </c>
      <c r="E30" s="210"/>
      <c r="F30" s="210"/>
      <c r="G30" s="210"/>
      <c r="H30" s="210"/>
      <c r="I30" s="210"/>
      <c r="J30" s="210"/>
      <c r="K30" s="210"/>
      <c r="L30" s="210"/>
      <c r="M30" s="210"/>
      <c r="N30" s="210"/>
    </row>
    <row r="31" spans="1:14" s="205" customFormat="1" ht="24.75" thickTop="1" thickBot="1">
      <c r="A31" s="211" t="s">
        <v>255</v>
      </c>
      <c r="B31" s="212"/>
      <c r="C31" s="213">
        <f>C30-C19</f>
        <v>9735363.6599999964</v>
      </c>
      <c r="D31" s="214"/>
      <c r="E31" s="212"/>
      <c r="F31" s="212"/>
      <c r="G31" s="212"/>
      <c r="H31" s="212"/>
      <c r="I31" s="212"/>
      <c r="J31" s="212"/>
      <c r="K31" s="212"/>
      <c r="L31" s="212"/>
      <c r="M31" s="212"/>
      <c r="N31" s="212"/>
    </row>
    <row r="32" spans="1:14" ht="24" thickTop="1"/>
  </sheetData>
  <mergeCells count="17">
    <mergeCell ref="H4:H5"/>
    <mergeCell ref="I4:I5"/>
    <mergeCell ref="J4:J5"/>
    <mergeCell ref="G4:G5"/>
    <mergeCell ref="N4:N5"/>
    <mergeCell ref="A1:N1"/>
    <mergeCell ref="A2:N2"/>
    <mergeCell ref="A3:N3"/>
    <mergeCell ref="A4:A5"/>
    <mergeCell ref="B4:B5"/>
    <mergeCell ref="C4:C5"/>
    <mergeCell ref="D4:D5"/>
    <mergeCell ref="E4:E5"/>
    <mergeCell ref="M4:M5"/>
    <mergeCell ref="F4:F5"/>
    <mergeCell ref="K4:K5"/>
    <mergeCell ref="L4:L5"/>
  </mergeCells>
  <phoneticPr fontId="45" type="noConversion"/>
  <printOptions horizontalCentered="1"/>
  <pageMargins left="0" right="0" top="0.35433070866141736" bottom="0.35433070866141736" header="0.31496062992125984" footer="0.31496062992125984"/>
  <pageSetup paperSize="5" scale="70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2</vt:i4>
      </vt:variant>
    </vt:vector>
  </HeadingPairs>
  <TitlesOfParts>
    <vt:vector size="11" baseType="lpstr">
      <vt:lpstr>บช.5</vt:lpstr>
      <vt:lpstr>งบแสดงฐานะ</vt:lpstr>
      <vt:lpstr>หมายเห 4</vt:lpstr>
      <vt:lpstr>หมายเหต 2,3,5</vt:lpstr>
      <vt:lpstr>หมายเหต 7</vt:lpstr>
      <vt:lpstr>เงินสะสม</vt:lpstr>
      <vt:lpstr>ผลการดำเนินงานจ่ายจากเงินรายรับ</vt:lpstr>
      <vt:lpstr>Sheet2</vt:lpstr>
      <vt:lpstr>Sheet3</vt:lpstr>
      <vt:lpstr>'หมายเหต 7'!Print_Area</vt:lpstr>
      <vt:lpstr>บช.5!Print_Titles</vt:lpstr>
    </vt:vector>
  </TitlesOfParts>
  <Company>oag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songkhla</dc:creator>
  <cp:lastModifiedBy>KKD Windows7 V.12_x86</cp:lastModifiedBy>
  <cp:lastPrinted>2016-12-16T04:18:15Z</cp:lastPrinted>
  <dcterms:created xsi:type="dcterms:W3CDTF">2006-03-14T03:17:49Z</dcterms:created>
  <dcterms:modified xsi:type="dcterms:W3CDTF">2017-07-13T03:09:12Z</dcterms:modified>
</cp:coreProperties>
</file>