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8475" windowHeight="6150" activeTab="1"/>
  </bookViews>
  <sheets>
    <sheet name="บช.5" sheetId="65" r:id="rId1"/>
    <sheet name="งบแสดงฐานะ" sheetId="66" r:id="rId2"/>
    <sheet name="หมายเหต 2,3,5" sheetId="67" r:id="rId3"/>
    <sheet name="เงินสะสม" sheetId="70" r:id="rId4"/>
    <sheet name="ผลการดำเนินงานจ่ายจากเงินรายรับ" sheetId="72" r:id="rId5"/>
    <sheet name="รายละเอียดแผน" sheetId="73" r:id="rId6"/>
    <sheet name="หมายเหตุ6" sheetId="87" r:id="rId7"/>
    <sheet name="รายจ่ายค้างจ่าย" sheetId="89" r:id="rId8"/>
    <sheet name="แนบท้ายเงินสะสม" sheetId="90" r:id="rId9"/>
    <sheet name="งบทรัพย์สิน" sheetId="91" r:id="rId10"/>
    <sheet name="แผนงบกลาง" sheetId="92" r:id="rId11"/>
    <sheet name="รายงานจ่ายในการดำเนินงาน" sheetId="93" r:id="rId12"/>
    <sheet name="Sheet1" sheetId="94" r:id="rId13"/>
  </sheets>
  <definedNames>
    <definedName name="_xlnm.Print_Area" localSheetId="4">ผลการดำเนินงานจ่ายจากเงินรายรับ!$A$1:$O$78</definedName>
    <definedName name="_xlnm.Print_Titles" localSheetId="0">บช.5!$5:$6</definedName>
  </definedNames>
  <calcPr calcId="125725"/>
</workbook>
</file>

<file path=xl/calcChain.xml><?xml version="1.0" encoding="utf-8"?>
<calcChain xmlns="http://schemas.openxmlformats.org/spreadsheetml/2006/main">
  <c r="J19" i="70"/>
  <c r="J20" s="1"/>
  <c r="G49" i="65"/>
  <c r="I49" s="1"/>
  <c r="I51"/>
  <c r="O51" s="1"/>
  <c r="I15" i="66"/>
  <c r="I24"/>
  <c r="I19"/>
  <c r="K15"/>
  <c r="C27" i="72"/>
  <c r="C28" s="1"/>
  <c r="E10" i="70"/>
  <c r="F18" s="1"/>
  <c r="F20" s="1"/>
  <c r="G53" i="67"/>
  <c r="I57" i="66"/>
  <c r="I63" s="1"/>
  <c r="G21" i="67"/>
  <c r="D28" i="73"/>
  <c r="J67" i="93"/>
  <c r="I69"/>
  <c r="H69"/>
  <c r="H87" i="90"/>
  <c r="H138"/>
  <c r="I164"/>
  <c r="E164"/>
  <c r="H156"/>
  <c r="H149"/>
  <c r="I144"/>
  <c r="E144"/>
  <c r="H132"/>
  <c r="H125"/>
  <c r="H144" s="1"/>
  <c r="I118"/>
  <c r="E118"/>
  <c r="H106"/>
  <c r="H100"/>
  <c r="I93"/>
  <c r="E93"/>
  <c r="H82"/>
  <c r="H76"/>
  <c r="E45"/>
  <c r="I69"/>
  <c r="E69"/>
  <c r="H59"/>
  <c r="H52"/>
  <c r="H35"/>
  <c r="I45"/>
  <c r="H28"/>
  <c r="H45"/>
  <c r="I179"/>
  <c r="G179"/>
  <c r="E179"/>
  <c r="H174"/>
  <c r="H171"/>
  <c r="K57" i="66"/>
  <c r="C11" i="72"/>
  <c r="C9"/>
  <c r="E54"/>
  <c r="H25" i="87"/>
  <c r="G25"/>
  <c r="H6" i="94"/>
  <c r="G6"/>
  <c r="H19" i="87"/>
  <c r="I36" i="67"/>
  <c r="I31"/>
  <c r="I21"/>
  <c r="I78" i="65"/>
  <c r="H49"/>
  <c r="F27" i="70"/>
  <c r="F111" i="65"/>
  <c r="I98"/>
  <c r="O98" s="1"/>
  <c r="S98" s="1"/>
  <c r="I97"/>
  <c r="O97" s="1"/>
  <c r="S97" s="1"/>
  <c r="I47"/>
  <c r="S47"/>
  <c r="M18" i="72"/>
  <c r="L18"/>
  <c r="I200" i="93"/>
  <c r="H200"/>
  <c r="G200"/>
  <c r="J199"/>
  <c r="J198"/>
  <c r="J197"/>
  <c r="J196"/>
  <c r="J195"/>
  <c r="J194"/>
  <c r="J193"/>
  <c r="J192"/>
  <c r="J191"/>
  <c r="I174"/>
  <c r="H174"/>
  <c r="G174"/>
  <c r="J173"/>
  <c r="J174" s="1"/>
  <c r="J172"/>
  <c r="J171"/>
  <c r="J170"/>
  <c r="J169"/>
  <c r="J168"/>
  <c r="J167"/>
  <c r="J166"/>
  <c r="J165"/>
  <c r="I148"/>
  <c r="H148"/>
  <c r="G148"/>
  <c r="J147"/>
  <c r="J146"/>
  <c r="J145"/>
  <c r="J144"/>
  <c r="J143"/>
  <c r="J142"/>
  <c r="J141"/>
  <c r="J140"/>
  <c r="J139"/>
  <c r="I122"/>
  <c r="H122"/>
  <c r="G122"/>
  <c r="J121"/>
  <c r="J120"/>
  <c r="J119"/>
  <c r="J118"/>
  <c r="J117"/>
  <c r="J116"/>
  <c r="J115"/>
  <c r="J114"/>
  <c r="J113"/>
  <c r="I95"/>
  <c r="H95"/>
  <c r="G95"/>
  <c r="J94"/>
  <c r="J93"/>
  <c r="J92"/>
  <c r="J91"/>
  <c r="J90"/>
  <c r="J89"/>
  <c r="J88"/>
  <c r="J87"/>
  <c r="G69"/>
  <c r="J68"/>
  <c r="J65"/>
  <c r="J64"/>
  <c r="J63"/>
  <c r="J62"/>
  <c r="J61"/>
  <c r="J60"/>
  <c r="I41"/>
  <c r="H41"/>
  <c r="G41"/>
  <c r="J40"/>
  <c r="J39"/>
  <c r="J38"/>
  <c r="J37"/>
  <c r="J36"/>
  <c r="J35"/>
  <c r="J34"/>
  <c r="I13"/>
  <c r="H13"/>
  <c r="G13"/>
  <c r="J12"/>
  <c r="J11"/>
  <c r="J10"/>
  <c r="J9"/>
  <c r="J8"/>
  <c r="J7"/>
  <c r="J6"/>
  <c r="G8" i="92"/>
  <c r="F8"/>
  <c r="H6"/>
  <c r="H8" s="1"/>
  <c r="F25" i="91"/>
  <c r="C25"/>
  <c r="J27" i="70"/>
  <c r="H12" i="90"/>
  <c r="I17"/>
  <c r="G17"/>
  <c r="G27"/>
  <c r="G45" s="1"/>
  <c r="G51" s="1"/>
  <c r="G69" s="1"/>
  <c r="G75" s="1"/>
  <c r="G93" s="1"/>
  <c r="G99" s="1"/>
  <c r="G118" s="1"/>
  <c r="G124" s="1"/>
  <c r="G144" s="1"/>
  <c r="G148" s="1"/>
  <c r="G164" s="1"/>
  <c r="E17"/>
  <c r="H9"/>
  <c r="H17"/>
  <c r="I121" i="89"/>
  <c r="I132" s="1"/>
  <c r="I140" s="1"/>
  <c r="C52" i="72"/>
  <c r="C64"/>
  <c r="C65"/>
  <c r="B64"/>
  <c r="B65"/>
  <c r="O54"/>
  <c r="O55" s="1"/>
  <c r="N54"/>
  <c r="N55" s="1"/>
  <c r="M54"/>
  <c r="L54"/>
  <c r="K54"/>
  <c r="K55"/>
  <c r="J54"/>
  <c r="J55"/>
  <c r="I54"/>
  <c r="I55" s="1"/>
  <c r="H54"/>
  <c r="H55" s="1"/>
  <c r="G54"/>
  <c r="G55" s="1"/>
  <c r="F54"/>
  <c r="F55" s="1"/>
  <c r="E55"/>
  <c r="B54"/>
  <c r="B55" s="1"/>
  <c r="C51"/>
  <c r="C50"/>
  <c r="C49"/>
  <c r="C48"/>
  <c r="C47"/>
  <c r="C46"/>
  <c r="C45"/>
  <c r="C44"/>
  <c r="C54" s="1"/>
  <c r="C55" s="1"/>
  <c r="C66" s="1"/>
  <c r="I24" i="89"/>
  <c r="I32" s="1"/>
  <c r="I49" s="1"/>
  <c r="I57" s="1"/>
  <c r="I74" s="1"/>
  <c r="I82" s="1"/>
  <c r="I99" s="1"/>
  <c r="K61" i="66"/>
  <c r="K60"/>
  <c r="K24"/>
  <c r="H11" i="87"/>
  <c r="I35" i="65"/>
  <c r="S35" s="1"/>
  <c r="C16" i="72"/>
  <c r="C8"/>
  <c r="E17"/>
  <c r="F17"/>
  <c r="G17"/>
  <c r="H17"/>
  <c r="K17"/>
  <c r="L17"/>
  <c r="M17"/>
  <c r="I95" i="65"/>
  <c r="O95" s="1"/>
  <c r="S95" s="1"/>
  <c r="I70"/>
  <c r="O70"/>
  <c r="S70" s="1"/>
  <c r="S69"/>
  <c r="H7"/>
  <c r="C15" i="72"/>
  <c r="C12"/>
  <c r="C10"/>
  <c r="M23" i="66"/>
  <c r="H104" i="65"/>
  <c r="Q104"/>
  <c r="R104" s="1"/>
  <c r="I91"/>
  <c r="O91" s="1"/>
  <c r="S91" s="1"/>
  <c r="I48"/>
  <c r="S48"/>
  <c r="I38"/>
  <c r="S38"/>
  <c r="I39"/>
  <c r="S39"/>
  <c r="I40"/>
  <c r="S40" s="1"/>
  <c r="I41"/>
  <c r="S41" s="1"/>
  <c r="I42"/>
  <c r="S42" s="1"/>
  <c r="I43"/>
  <c r="S43" s="1"/>
  <c r="I44"/>
  <c r="S44" s="1"/>
  <c r="I48" i="67" s="1"/>
  <c r="I53" s="1"/>
  <c r="R7" i="65"/>
  <c r="H10"/>
  <c r="R10"/>
  <c r="H11"/>
  <c r="R11"/>
  <c r="H12"/>
  <c r="R12"/>
  <c r="H14"/>
  <c r="R14"/>
  <c r="H15"/>
  <c r="R15"/>
  <c r="H18"/>
  <c r="R18"/>
  <c r="H19"/>
  <c r="R19"/>
  <c r="H21"/>
  <c r="R21"/>
  <c r="H25"/>
  <c r="R25"/>
  <c r="H22"/>
  <c r="R22" s="1"/>
  <c r="H23"/>
  <c r="R23"/>
  <c r="I32"/>
  <c r="S32"/>
  <c r="I36"/>
  <c r="S36"/>
  <c r="H100"/>
  <c r="Q100"/>
  <c r="H101"/>
  <c r="Q101"/>
  <c r="R101" s="1"/>
  <c r="H102"/>
  <c r="Q102" s="1"/>
  <c r="H103"/>
  <c r="Q103" s="1"/>
  <c r="R103" s="1"/>
  <c r="H105"/>
  <c r="Q105"/>
  <c r="R105" s="1"/>
  <c r="H106"/>
  <c r="Q106" s="1"/>
  <c r="R106" s="1"/>
  <c r="H107"/>
  <c r="Q107"/>
  <c r="R107" s="1"/>
  <c r="H108"/>
  <c r="Q108" s="1"/>
  <c r="R108" s="1"/>
  <c r="H109"/>
  <c r="Q109"/>
  <c r="Q110"/>
  <c r="R110"/>
  <c r="I72"/>
  <c r="O72"/>
  <c r="E111"/>
  <c r="I46"/>
  <c r="S46" s="1"/>
  <c r="I87"/>
  <c r="O87" s="1"/>
  <c r="S87" s="1"/>
  <c r="I61"/>
  <c r="O61"/>
  <c r="S61" s="1"/>
  <c r="H27"/>
  <c r="R27" s="1"/>
  <c r="D9" i="73"/>
  <c r="I88" i="65"/>
  <c r="O88" s="1"/>
  <c r="S88" s="1"/>
  <c r="I89"/>
  <c r="O89" s="1"/>
  <c r="S89" s="1"/>
  <c r="I90"/>
  <c r="O90"/>
  <c r="I92"/>
  <c r="O92"/>
  <c r="I93"/>
  <c r="O93"/>
  <c r="S93" s="1"/>
  <c r="I94"/>
  <c r="O94" s="1"/>
  <c r="S94" s="1"/>
  <c r="I96"/>
  <c r="O96"/>
  <c r="S96" s="1"/>
  <c r="I52"/>
  <c r="I53"/>
  <c r="O53" s="1"/>
  <c r="S53" s="1"/>
  <c r="C14" i="72"/>
  <c r="C17" s="1"/>
  <c r="C18" s="1"/>
  <c r="C13"/>
  <c r="B27"/>
  <c r="B28" s="1"/>
  <c r="O17"/>
  <c r="O18"/>
  <c r="N17"/>
  <c r="N18"/>
  <c r="K18"/>
  <c r="J17"/>
  <c r="J18" s="1"/>
  <c r="I17"/>
  <c r="I18" s="1"/>
  <c r="H18"/>
  <c r="G18"/>
  <c r="F18"/>
  <c r="E18"/>
  <c r="B43" i="67"/>
  <c r="B44"/>
  <c r="B45"/>
  <c r="B46"/>
  <c r="B47"/>
  <c r="B48"/>
  <c r="B42"/>
  <c r="K111" i="65"/>
  <c r="M111"/>
  <c r="I86"/>
  <c r="O86"/>
  <c r="S86" s="1"/>
  <c r="I85"/>
  <c r="O85" s="1"/>
  <c r="S85" s="1"/>
  <c r="I84"/>
  <c r="O84"/>
  <c r="S84" s="1"/>
  <c r="I83"/>
  <c r="O83" s="1"/>
  <c r="S83" s="1"/>
  <c r="I45"/>
  <c r="S45" s="1"/>
  <c r="I80"/>
  <c r="O80" s="1"/>
  <c r="S80" s="1"/>
  <c r="I63"/>
  <c r="O63"/>
  <c r="S63" s="1"/>
  <c r="I62"/>
  <c r="O62" s="1"/>
  <c r="S62" s="1"/>
  <c r="I60"/>
  <c r="O60" s="1"/>
  <c r="S60" s="1"/>
  <c r="I59"/>
  <c r="O59"/>
  <c r="S59" s="1"/>
  <c r="H20"/>
  <c r="R20" s="1"/>
  <c r="S29"/>
  <c r="T29" s="1"/>
  <c r="I55"/>
  <c r="O55" s="1"/>
  <c r="S55" s="1"/>
  <c r="I56"/>
  <c r="O56"/>
  <c r="S56" s="1"/>
  <c r="I57"/>
  <c r="O57" s="1"/>
  <c r="S57" s="1"/>
  <c r="I58"/>
  <c r="O58"/>
  <c r="S58" s="1"/>
  <c r="I65"/>
  <c r="I66"/>
  <c r="O66"/>
  <c r="S66" s="1"/>
  <c r="I68"/>
  <c r="O68" s="1"/>
  <c r="S68" s="1"/>
  <c r="I73"/>
  <c r="O73"/>
  <c r="S73" s="1"/>
  <c r="I74"/>
  <c r="O74" s="1"/>
  <c r="S74" s="1"/>
  <c r="I75"/>
  <c r="O75"/>
  <c r="S75" s="1"/>
  <c r="I76"/>
  <c r="O76" s="1"/>
  <c r="S76" s="1"/>
  <c r="I77"/>
  <c r="O77" s="1"/>
  <c r="S77" s="1"/>
  <c r="O78"/>
  <c r="S78"/>
  <c r="I79"/>
  <c r="O79"/>
  <c r="S79" s="1"/>
  <c r="I81"/>
  <c r="O81" s="1"/>
  <c r="S81" s="1"/>
  <c r="I82"/>
  <c r="O82" s="1"/>
  <c r="S82" s="1"/>
  <c r="I34"/>
  <c r="S34"/>
  <c r="I33"/>
  <c r="S33"/>
  <c r="I54"/>
  <c r="S54"/>
  <c r="I64"/>
  <c r="S64"/>
  <c r="I67"/>
  <c r="S67"/>
  <c r="I71"/>
  <c r="S71"/>
  <c r="I31"/>
  <c r="S31"/>
  <c r="I30"/>
  <c r="S30"/>
  <c r="H28"/>
  <c r="R28"/>
  <c r="H24"/>
  <c r="R24"/>
  <c r="H26"/>
  <c r="R26"/>
  <c r="H17"/>
  <c r="R17"/>
  <c r="R8"/>
  <c r="H9"/>
  <c r="R9" s="1"/>
  <c r="H13"/>
  <c r="R13" s="1"/>
  <c r="D111"/>
  <c r="T34"/>
  <c r="T33"/>
  <c r="T37"/>
  <c r="G111"/>
  <c r="B17" i="72"/>
  <c r="B18" s="1"/>
  <c r="K19" i="66"/>
  <c r="O65" i="65"/>
  <c r="J200" i="93"/>
  <c r="J148"/>
  <c r="J69"/>
  <c r="J122"/>
  <c r="S65" i="65"/>
  <c r="R100"/>
  <c r="S92"/>
  <c r="S90"/>
  <c r="E112"/>
  <c r="R109"/>
  <c r="H111"/>
  <c r="K62" i="66"/>
  <c r="K63" s="1"/>
  <c r="H69" i="90"/>
  <c r="H164"/>
  <c r="H179"/>
  <c r="H118"/>
  <c r="H93"/>
  <c r="J13" i="93" l="1"/>
  <c r="I25" i="66"/>
  <c r="K25"/>
  <c r="M25" s="1"/>
  <c r="C29" i="72"/>
  <c r="S51" i="65"/>
  <c r="G112"/>
  <c r="O52"/>
  <c r="S52" s="1"/>
  <c r="M112"/>
  <c r="R111"/>
  <c r="R102"/>
  <c r="Q111"/>
  <c r="S49"/>
  <c r="I111"/>
  <c r="I112" s="1"/>
  <c r="O111"/>
  <c r="J41" i="93"/>
  <c r="J95"/>
  <c r="O13" s="1"/>
  <c r="S111" i="65" l="1"/>
  <c r="S112" s="1"/>
  <c r="Q112"/>
</calcChain>
</file>

<file path=xl/sharedStrings.xml><?xml version="1.0" encoding="utf-8"?>
<sst xmlns="http://schemas.openxmlformats.org/spreadsheetml/2006/main" count="1564" uniqueCount="613">
  <si>
    <t>กรมส่งเสริมการปกครองท้องถิ่น  กระทรวงมหาดไทย</t>
  </si>
  <si>
    <t>งบยอดดุลบัญชีต่าง ๆ</t>
  </si>
  <si>
    <t>ประเภท</t>
  </si>
  <si>
    <t>รหัสบัญชี</t>
  </si>
  <si>
    <t>รับจ่ายระหว่างงวด</t>
  </si>
  <si>
    <t>เดบิต</t>
  </si>
  <si>
    <t>เครดิต</t>
  </si>
  <si>
    <t>เงินสด</t>
  </si>
  <si>
    <t>รายจ่ายค้างจ่าย</t>
  </si>
  <si>
    <t>เงินสะสม</t>
  </si>
  <si>
    <t>รายจ่าย</t>
  </si>
  <si>
    <t>ค่าสาธารณูปโภค</t>
  </si>
  <si>
    <t>เงินอุดหนุน</t>
  </si>
  <si>
    <t>ค่าครุภัณฑ์</t>
  </si>
  <si>
    <t>ค่าภาคหลวงแร่</t>
  </si>
  <si>
    <t>รวมทั้งสิ้น</t>
  </si>
  <si>
    <t>เงินทุนสำรองเงินสะสม</t>
  </si>
  <si>
    <t>ค่าใช้สอย</t>
  </si>
  <si>
    <t>งบกลาง</t>
  </si>
  <si>
    <t>ค่าตอบแทน</t>
  </si>
  <si>
    <t>ค่าวัสดุ</t>
  </si>
  <si>
    <t>ค่าที่ดินและสิ่งก่อสร้าง</t>
  </si>
  <si>
    <t>ภาษีโรงเรือนและที่ดิน</t>
  </si>
  <si>
    <t>ภาษีสุรา</t>
  </si>
  <si>
    <t>ภาษีสรรพสามิต</t>
  </si>
  <si>
    <t>รายจ่ายรอจ่าย</t>
  </si>
  <si>
    <t>ลูกหนี้เงินยืมเงินงบประมาณ</t>
  </si>
  <si>
    <t>เงินฝากจังหวัด</t>
  </si>
  <si>
    <t>รายจ่ายผัดส่งใบสำคัญ</t>
  </si>
  <si>
    <t>..................................................................  ผู้จัดทำ</t>
  </si>
  <si>
    <t>ลูกหนี้เงินยืมเงินสะสม</t>
  </si>
  <si>
    <t>เงินเดือนฝ่ายการเมือง</t>
  </si>
  <si>
    <t>เงินเดือนฝ่ายประจำ</t>
  </si>
  <si>
    <t>เงินอุดหนุนค้างจ่าย</t>
  </si>
  <si>
    <t>เงินอุดหนุนทั่วไป</t>
  </si>
  <si>
    <t>เงินรับฝาก</t>
  </si>
  <si>
    <t>งบแสดงฐานะการเงิน</t>
  </si>
  <si>
    <t>ทรัพย์สิน</t>
  </si>
  <si>
    <t xml:space="preserve">ทรัพย์สินตามงบทรัพย์สิน  </t>
  </si>
  <si>
    <t xml:space="preserve">เงินรับฝากต่าง ๆ </t>
  </si>
  <si>
    <t xml:space="preserve">เงินสะสม  </t>
  </si>
  <si>
    <t>หมายเหตุ  ประกอบงบแสดงฐานะการเงิน</t>
  </si>
  <si>
    <t>เงินฝากธนาคาร</t>
  </si>
  <si>
    <t>กรุงไทย</t>
  </si>
  <si>
    <t>รวม</t>
  </si>
  <si>
    <t>เงินประกันสัญญา</t>
  </si>
  <si>
    <t>จำนวนเงิน</t>
  </si>
  <si>
    <t>เบิกจ่ายแล้ว</t>
  </si>
  <si>
    <t>คงเหลือ</t>
  </si>
  <si>
    <t>หมายเหตุ</t>
  </si>
  <si>
    <t>ก่อหนี้ผูกพัน</t>
  </si>
  <si>
    <t>รับจริงสูงกว่ารายจ่ายจริง</t>
  </si>
  <si>
    <t>หัก  25 % ของรายรับจริงสูงกว่ารายจ่ายจริง</t>
  </si>
  <si>
    <t>( เงินทุนสำรองเงินสะสม )</t>
  </si>
  <si>
    <t>รายรับจริงสูงกว่ารายจ่ายจริงหลังหักทุนสำรองเงินสะสม</t>
  </si>
  <si>
    <t>หัก</t>
  </si>
  <si>
    <t>ประมาณการ</t>
  </si>
  <si>
    <t>รายได้จากทรัพย์สิน</t>
  </si>
  <si>
    <t>รายได้จากทุน</t>
  </si>
  <si>
    <t>รวมรายจ่ายทั้งสิ้น</t>
  </si>
  <si>
    <t>โอนปิดบัญชี</t>
  </si>
  <si>
    <t>รายการปรับปรุง</t>
  </si>
  <si>
    <t>รายการ</t>
  </si>
  <si>
    <t>จำนวน</t>
  </si>
  <si>
    <t>รายรับ</t>
  </si>
  <si>
    <t>ภาษีบำรุงท้องที</t>
  </si>
  <si>
    <t>รายได้เบ็ดเตล็ดอื่น ๆ</t>
  </si>
  <si>
    <t>ภาษีธุรกิจเฉพาะ</t>
  </si>
  <si>
    <t>ธนาคารกรุงไทย</t>
  </si>
  <si>
    <t>ธนาคารเพื่อการเกษตรและสหกรณ์การเกษตร</t>
  </si>
  <si>
    <t>ลูกหนี้ภาษีโรงเรือนและที่ดิน</t>
  </si>
  <si>
    <t>ลูกหนี้ภาษีบำรุงท้องที่</t>
  </si>
  <si>
    <t>ลูกหนี้ภาษีป้าย</t>
  </si>
  <si>
    <t>รายจ่ายค้างจ่ายระหว่างดำเนินการ</t>
  </si>
  <si>
    <t xml:space="preserve">รายจ่ายค้างจ่าย </t>
  </si>
  <si>
    <t>ทุนสำรองเงินสะสม</t>
  </si>
  <si>
    <t>ภาษีหัก ณ ที่จ่าย</t>
  </si>
  <si>
    <t>หมวดภาษีอากร</t>
  </si>
  <si>
    <t>ภาษีป้าย</t>
  </si>
  <si>
    <t>หมวดค่าธรรมเนียม ค่าปรับ และใบอนุญาต</t>
  </si>
  <si>
    <t>ค่าธรรมเนียมเกี่ยวกับการควบคุมอาคาร</t>
  </si>
  <si>
    <t>ค่าธรรมเนียมจดทะเบียนพาณิชย์</t>
  </si>
  <si>
    <t>ค่าใบอนุญาตเกี่ยวกับการควบคุมอาคาร</t>
  </si>
  <si>
    <t>หมวดรายได้จากทรัพย์สิน</t>
  </si>
  <si>
    <t>ดอกเบี้ยเงินฝากธนาคาร</t>
  </si>
  <si>
    <t>หมวดรายได้เบ็ดเตล็ด</t>
  </si>
  <si>
    <t>หมวดภาษีจัดสรร</t>
  </si>
  <si>
    <t>ภาษีมูลค่าเพิ่มตาม พรบ. กำหนดแผน</t>
  </si>
  <si>
    <t>ภาษีมูลค่าเพิม  1 ใน  9</t>
  </si>
  <si>
    <t>ค่าภาคปิโตรเลียม</t>
  </si>
  <si>
    <t>ค่าธรรมเนียมจดทะเบียนสิทธินิติกรรมที่ดิน</t>
  </si>
  <si>
    <t>110100</t>
  </si>
  <si>
    <t>110202</t>
  </si>
  <si>
    <t>110204</t>
  </si>
  <si>
    <t>110205</t>
  </si>
  <si>
    <t>110602</t>
  </si>
  <si>
    <t>110603</t>
  </si>
  <si>
    <t>110601</t>
  </si>
  <si>
    <t>110605</t>
  </si>
  <si>
    <t>110606</t>
  </si>
  <si>
    <t>110608</t>
  </si>
  <si>
    <t>210200</t>
  </si>
  <si>
    <t>210300</t>
  </si>
  <si>
    <t>210401</t>
  </si>
  <si>
    <t>210402</t>
  </si>
  <si>
    <t>210403</t>
  </si>
  <si>
    <t>230102</t>
  </si>
  <si>
    <t>230105</t>
  </si>
  <si>
    <t>ค่าใช้จ่ายในการจัดเก็บ ภาษีบำรุงท้องที่  5%</t>
  </si>
  <si>
    <t>230200</t>
  </si>
  <si>
    <t>300000</t>
  </si>
  <si>
    <t>51000</t>
  </si>
  <si>
    <t>521000</t>
  </si>
  <si>
    <t>522000</t>
  </si>
  <si>
    <t>531000</t>
  </si>
  <si>
    <t>532000</t>
  </si>
  <si>
    <t>533000</t>
  </si>
  <si>
    <t>534000</t>
  </si>
  <si>
    <t>541000</t>
  </si>
  <si>
    <t>542000</t>
  </si>
  <si>
    <t>560000</t>
  </si>
  <si>
    <t>บัญชีภาษีหน้าฎีกา</t>
  </si>
  <si>
    <t>140000</t>
  </si>
  <si>
    <t>เงินทุนโครการเศรษฐกิจชุมชน</t>
  </si>
  <si>
    <t>411001</t>
  </si>
  <si>
    <t>411002</t>
  </si>
  <si>
    <t>411003</t>
  </si>
  <si>
    <t>412106</t>
  </si>
  <si>
    <t>412111</t>
  </si>
  <si>
    <t>413003</t>
  </si>
  <si>
    <t>413999</t>
  </si>
  <si>
    <t>415999</t>
  </si>
  <si>
    <t>421002</t>
  </si>
  <si>
    <t>421004</t>
  </si>
  <si>
    <t>421005</t>
  </si>
  <si>
    <t>421006</t>
  </si>
  <si>
    <t>421007</t>
  </si>
  <si>
    <t>421012</t>
  </si>
  <si>
    <t>421013</t>
  </si>
  <si>
    <t>421015</t>
  </si>
  <si>
    <t>431002</t>
  </si>
  <si>
    <t>แผนก องค์การบริหารส่วนตำบลยะรม</t>
  </si>
  <si>
    <t>ประเภท กระแสรายวัน สาขาเบตง#912-6-01036-4</t>
  </si>
  <si>
    <t>ประเภท  ประจำ  สาขาเบตง  #912-2-06872-4</t>
  </si>
  <si>
    <t>ประเภท ออมทรัพย์ สาขาเบตง # 161-2-24615-4</t>
  </si>
  <si>
    <t>ประเภท ออมทรัพย์ สาขาเบตง # 161-2-00385-9</t>
  </si>
  <si>
    <t>ธนาคารอิสลามแห่งประเทศไทย</t>
  </si>
  <si>
    <t>ธนาคารออมสิน</t>
  </si>
  <si>
    <t>ประเภทประจำ สาขาเบตง #34-358-001867-3</t>
  </si>
  <si>
    <t>ประเภท ออมทรัพย์  ประจำ # 89-055-1-6048</t>
  </si>
  <si>
    <t>เงินส่วนลด ภบท 6 %</t>
  </si>
  <si>
    <t>230103</t>
  </si>
  <si>
    <t>230104</t>
  </si>
  <si>
    <t>230106</t>
  </si>
  <si>
    <t>ค่าธรรมเนียมเกี่ยวกับใบอนุญาตขายสุรา</t>
  </si>
  <si>
    <t>ค่าธรรมเนียมอื่น ๆ</t>
  </si>
  <si>
    <t>ค่าปรับผู้กระทำผิดกฏหมายจราจรทางบก</t>
  </si>
  <si>
    <t>ค่าปรับอื่น ๆ</t>
  </si>
  <si>
    <t>ค่าใบอนุญาตเกี่ยวกับการโฆษณาโดยใช้เครื่องขยายเสียง</t>
  </si>
  <si>
    <t>412107</t>
  </si>
  <si>
    <t>412108</t>
  </si>
  <si>
    <t>412109</t>
  </si>
  <si>
    <t>412110</t>
  </si>
  <si>
    <t>412112</t>
  </si>
  <si>
    <t>412113</t>
  </si>
  <si>
    <t>เงินที่เก็บตามกฏหมายว่าด้วยอุทยานแห่งชาติ</t>
  </si>
  <si>
    <t>เงินอุดหนุน - ค่าอาหารกลางวัน</t>
  </si>
  <si>
    <t>เงินอุดหนุน -  อาหารเสริมนม</t>
  </si>
  <si>
    <t>ค่าบริการสาธารณสุข</t>
  </si>
  <si>
    <t>เงินอุดหนุน-ค่าเบี้ยยังชีพผู้ป่ายเอดส์</t>
  </si>
  <si>
    <t>ค่าเบี้ยยังชีพคนชรา</t>
  </si>
  <si>
    <t>ค่าเบี้ยยังชีพคนพิการ</t>
  </si>
  <si>
    <t>ค่าตอบแทน -  รายเดือนพนักงาน</t>
  </si>
  <si>
    <t>ค่าปรับจราจรทางบก</t>
  </si>
  <si>
    <t>ค่าพาหนะสำรองข้อมูลผู้พิการ</t>
  </si>
  <si>
    <t>องค์การบริหารส่วนตำบลยะรม</t>
  </si>
  <si>
    <t>อิสลามแห่งประเทศไทย</t>
  </si>
  <si>
    <t>เพื่อการเกษตรและสหกรณ์การเกษตร</t>
  </si>
  <si>
    <t>ออมสิน</t>
  </si>
  <si>
    <t>ลูกหนี้ - เงินยืมเงินงบประมาณ</t>
  </si>
  <si>
    <t>ลูกหนี้ - ค่าภาษีโรงเรือนและที่ดิน</t>
  </si>
  <si>
    <t>ลูกหนี้ - ค่าภาษีบำรุงท้องที่</t>
  </si>
  <si>
    <t>ค่าขายทอดตลาดทรัพย์สิน</t>
  </si>
  <si>
    <t>1.  ลูกหนี้ค่าภาษี</t>
  </si>
  <si>
    <t>งบแสดงผลการดำเนินงานจ่ายจากเงินรายรับ</t>
  </si>
  <si>
    <t>บริหารงานทั่วไป</t>
  </si>
  <si>
    <t>การรักษาความสงบภายใน</t>
  </si>
  <si>
    <t>สาธารณสุข</t>
  </si>
  <si>
    <t>เคหะและชุมชน</t>
  </si>
  <si>
    <t>สังคมสงเคราะห์</t>
  </si>
  <si>
    <t>การศึกษา</t>
  </si>
  <si>
    <t xml:space="preserve">     งบกลาง</t>
  </si>
  <si>
    <t xml:space="preserve">     เงินเดือนฝ่ายการเมือง</t>
  </si>
  <si>
    <t xml:space="preserve">     เงินเดือนฝ่ายประจำ</t>
  </si>
  <si>
    <t xml:space="preserve">     ค่าตอบแทน</t>
  </si>
  <si>
    <t xml:space="preserve">     ค่าใช้สอย</t>
  </si>
  <si>
    <t xml:space="preserve">     ค่าวัสดุ </t>
  </si>
  <si>
    <t xml:space="preserve">     ค่าสาธารณูปโภค</t>
  </si>
  <si>
    <t xml:space="preserve">     เงินอุดหนุน</t>
  </si>
  <si>
    <t xml:space="preserve">     ค่าครุภัณฑ์ (หมายเหตุ 1)</t>
  </si>
  <si>
    <t xml:space="preserve">     ค่าที่ดินและสิ่งก่อสร้าง (หมายเหตุ 2)</t>
  </si>
  <si>
    <t>รวมรายจ่ายประจำ</t>
  </si>
  <si>
    <t xml:space="preserve">     ภาษีอากร</t>
  </si>
  <si>
    <t xml:space="preserve">     ค่าธรรมเนียมค่าปรับและใบอนุญาต</t>
  </si>
  <si>
    <t xml:space="preserve">     รายได้จากทรัพย์สิน</t>
  </si>
  <si>
    <t xml:space="preserve">     รายได้เบ็ดเตล็ด</t>
  </si>
  <si>
    <t xml:space="preserve">     รายได้จากทุน</t>
  </si>
  <si>
    <t xml:space="preserve">     รัฐบาลจัดสรรให้</t>
  </si>
  <si>
    <t xml:space="preserve">     เงินอุดหนุนทั่วไป</t>
  </si>
  <si>
    <t>รวมรายรับประจำ</t>
  </si>
  <si>
    <t>รวมรายรับทั้งสิ้น</t>
  </si>
  <si>
    <t>รายรับสูงกว่ารายจ่าย</t>
  </si>
  <si>
    <t>สร้างความเข้มแข็งของชมุชน</t>
  </si>
  <si>
    <t>การเกษตร</t>
  </si>
  <si>
    <t>การศาสนาวัฒนธรรมและนันทนาการ</t>
  </si>
  <si>
    <t xml:space="preserve">     อุตสาหกรรมและ     การโยธา</t>
  </si>
  <si>
    <t>หมายเหตุประกอบงบแสดงผลการดำเนินงาน</t>
  </si>
  <si>
    <t>หมายเหตุ 1  ค่าครุภัณฑ์จ่ายจากเงินรายรับ</t>
  </si>
  <si>
    <t>ครุภัณฑ์สำนักงาน</t>
  </si>
  <si>
    <t>ครุภัณฑ์คอมพิวเตอร์</t>
  </si>
  <si>
    <t>ค่าบำรุงรักษาและปรับปรุงครุภัณฑ์</t>
  </si>
  <si>
    <t>ครุภัณฑ์อื่น ๆ</t>
  </si>
  <si>
    <t>t-=te;-=;t4e0;t48984,87t4t8489,tk4e89,984984589 89504980,499809045948989849585989588958 5ttttuureutuuurt8urtuitr8j8t4r9iior9ri9ri9ririritrfuvjn           reyyyyy 7 yrttrryr</t>
  </si>
  <si>
    <t>mgnbccm,gm.g,fdbftyrhdjn ygukuhfjhbdvbmcrftrgf gvhnbkfdvnjxdfhnkjjum jo</t>
  </si>
  <si>
    <t>จ่ายขาดเงินสะสม</t>
  </si>
  <si>
    <t>ประเถท ประจำ สาขาเบตง# 05-2-00978-4</t>
  </si>
  <si>
    <t>ค่าปรับผิดสัญญา</t>
  </si>
  <si>
    <t>ภาษีและค่าธรรมเนียมรถยนต์หรือล้อเลื่อน</t>
  </si>
  <si>
    <t>421001</t>
  </si>
  <si>
    <t>421014</t>
  </si>
  <si>
    <t>ค่าบริการทางการแพทย์</t>
  </si>
  <si>
    <t>รายจ่ายอื่น</t>
  </si>
  <si>
    <t>550000</t>
  </si>
  <si>
    <t>เงินประกันสังคม</t>
  </si>
  <si>
    <t>ลูกหนี้- ค่าภาษีป้าย</t>
  </si>
  <si>
    <t>ประเภท ประจำ สาขาเบตง # 055-2-00978-4</t>
  </si>
  <si>
    <t>เงินอุดหนุน -  ทุนการศึกษา</t>
  </si>
  <si>
    <t>เงินอุดหนุน-เงินเดือนครูและค่าตอบแทนพนักงานจ้าง</t>
  </si>
  <si>
    <t>เงินอุดหนุน -  ชดเชยรายได้</t>
  </si>
  <si>
    <t>ดุลหลังปิดบัญชี (30 ก.ย.59)</t>
  </si>
  <si>
    <t>เงินอุดหนุน -อาหารกลางวัน(ปฐมวัย)</t>
  </si>
  <si>
    <t>เงินอุดหนุน-ค่าอาหารเสริมนม(ปฐมวัย)</t>
  </si>
  <si>
    <t>ครุภัณฑ์งานบ้านงานครัว</t>
  </si>
  <si>
    <t>ลูกหนี้-ค่าภาษีบำรุงท้องที่ที่จำหน่าย</t>
  </si>
  <si>
    <t>สินทรัพย์</t>
  </si>
  <si>
    <t xml:space="preserve">                สินทรัพย์หมุนเวียน</t>
  </si>
  <si>
    <t>หมายเหตุประกอบงบฐานะการเงิน</t>
  </si>
  <si>
    <t>ชื่อ-สกุล ผู้กู้ยืม</t>
  </si>
  <si>
    <t>กลุ่มบ้านราโมงการค้า ม.5</t>
  </si>
  <si>
    <t>กลุ่มซิแนสามัคคี  ม.7</t>
  </si>
  <si>
    <t>กลุ่มพอเพียง ม.8</t>
  </si>
  <si>
    <t>กลุ่มบ้านบนดอย ม.1</t>
  </si>
  <si>
    <t>โครงการที่ยืม</t>
  </si>
  <si>
    <t>โครงการเพื่อการดำเนินกิจกรรมขายสินค้า</t>
  </si>
  <si>
    <t>โครงการส่งเสริมการเลี้ยงสัตว์</t>
  </si>
  <si>
    <t>โครงการส่งเสริมอาชีพกลุ่มเยาวชน</t>
  </si>
  <si>
    <t>ลูกหนี้-เงินทุนโครงการเศรษฐกิจชุมชน</t>
  </si>
  <si>
    <t xml:space="preserve">         หนี้สินหมุนเวียน</t>
  </si>
  <si>
    <t xml:space="preserve">               รวมสินทรัพย์หมุนเวียน</t>
  </si>
  <si>
    <t>หนี้สิน</t>
  </si>
  <si>
    <t xml:space="preserve"> หมายเหตุ 3    เงินสดและเงินฝากธนาคาร </t>
  </si>
  <si>
    <t xml:space="preserve"> -  ประเภท กระแสรายวัน 912-6-01036-4</t>
  </si>
  <si>
    <t xml:space="preserve"> -  ประเภท  ออมทรัพย์ 912-0-17530-2</t>
  </si>
  <si>
    <t xml:space="preserve"> -  ประเภท  ประจำ 912-2-06872-4</t>
  </si>
  <si>
    <t xml:space="preserve"> - ประเภท   ออมทรัพย์  01-161-2-24615-4</t>
  </si>
  <si>
    <t xml:space="preserve"> - ประเภท   ออมทรัพย์  01-161-2-00395-9</t>
  </si>
  <si>
    <t xml:space="preserve"> -  ประเภท  ประจำ 055-2-00978-4</t>
  </si>
  <si>
    <t xml:space="preserve"> -  ประเภท  ออมทรัพย์ 55-1-00604-8</t>
  </si>
  <si>
    <t xml:space="preserve"> -  ประเภท  ประจำ 34-358-001867-3</t>
  </si>
  <si>
    <t>หมายเหตุประกอบงบการเงินเป็นส่วนหนึ่งของงบการเงินนี้</t>
  </si>
  <si>
    <t>ปลัดองค์การบริหารส่วนตำบลยะรม</t>
  </si>
  <si>
    <t xml:space="preserve">นักวิชาการเงินและบัญชีชำนาญการ      </t>
  </si>
  <si>
    <t xml:space="preserve">รักษาราชการแทนผู้อำนวยการกองคลัง    </t>
  </si>
  <si>
    <t xml:space="preserve"> (นายแวบือราเฮง  เปาะโน)</t>
  </si>
  <si>
    <t>หมายเหตุประกอบงบแสดงฐานะการเงิน</t>
  </si>
  <si>
    <t>แหล่งเงิน</t>
  </si>
  <si>
    <t>เลขที่ขอซื้อขอจ้าง/</t>
  </si>
  <si>
    <t>เลขที่ข้อตกลง/สัญญา</t>
  </si>
  <si>
    <t>แผนงาน</t>
  </si>
  <si>
    <t>งาน</t>
  </si>
  <si>
    <t>หมวด</t>
  </si>
  <si>
    <t>ประเภทรายจ่าย</t>
  </si>
  <si>
    <t>โครงการ</t>
  </si>
  <si>
    <t>อุตสาหกรรมและ</t>
  </si>
  <si>
    <t>การโยธา</t>
  </si>
  <si>
    <t>โครงสร้างพื้นฐาน</t>
  </si>
  <si>
    <t>ค่าก่อสร้างสิ่ง</t>
  </si>
  <si>
    <t>สาธารณูปโภค</t>
  </si>
  <si>
    <t>โครงการก่อสร้างคู</t>
  </si>
  <si>
    <t>งานระดับก่อนวัย</t>
  </si>
  <si>
    <t>ค่าก่อสร้าง</t>
  </si>
  <si>
    <t>ค่าที่ดินและ</t>
  </si>
  <si>
    <t>สิ่งก่อสร้าง</t>
  </si>
  <si>
    <t>ปรับปรุงรายจ่าย ปี 2557 ทีไม่ได้ขึ้นเงิน</t>
  </si>
  <si>
    <t>ปรับปรุงรายจ่าย ปี 2556  ที่ไม่ได้ขึ้นเงิน</t>
  </si>
  <si>
    <t>ปรับปรุงรายจ่าย ปี 2558 ที่ไม่ได้ขึ้นเงิน</t>
  </si>
  <si>
    <t>เงินสะสม  30  กันยายน  2560   ประกอบด้วย</t>
  </si>
  <si>
    <t>หมายเหตุ 2  ค่าที่ดินและสิ่งก่อสร้าง</t>
  </si>
  <si>
    <t>เงินสดและเงินฝากธนาคาร</t>
  </si>
  <si>
    <t>ลูกหนี้-โครงการเศรษฐกิจชุมชน</t>
  </si>
  <si>
    <t>สินทรัพย์ไม่หมุนเวียน</t>
  </si>
  <si>
    <t xml:space="preserve">               รวมสินทรัพย์ไม่หมุนเวียน</t>
  </si>
  <si>
    <t>รวมสินทรัพย์</t>
  </si>
  <si>
    <t>ชื่อ-สกุล</t>
  </si>
  <si>
    <t>นายปราโมทย์  ยะมากา</t>
  </si>
  <si>
    <t>นายคมกฤษ สิริรัตนดิลก</t>
  </si>
  <si>
    <t>เงินงบประมาณ</t>
  </si>
  <si>
    <t>เดินทางไปราชการ</t>
  </si>
  <si>
    <t>เฉพาะกิจ</t>
  </si>
  <si>
    <t>พิการ</t>
  </si>
  <si>
    <t>ลูกจ้างและพนักงานจ้าง</t>
  </si>
  <si>
    <t xml:space="preserve"> -ค่าตอบแทนพนักงาน</t>
  </si>
  <si>
    <t xml:space="preserve"> - ค่าเบี้ยยังชีพความ</t>
  </si>
  <si>
    <t xml:space="preserve"> -ประกันสังคม</t>
  </si>
  <si>
    <t xml:space="preserve"> - ค่าตอบแทนพนักงาน</t>
  </si>
  <si>
    <t>ลูกจ้างและพนักงานจ้ง</t>
  </si>
  <si>
    <t xml:space="preserve"> - ค่าเบี้ยยังชีพผู้สูง</t>
  </si>
  <si>
    <t>อายุ</t>
  </si>
  <si>
    <t>ยอดยกมา</t>
  </si>
  <si>
    <t xml:space="preserve"> - ค่าเล่าเรียนบุตร</t>
  </si>
  <si>
    <t>บวก</t>
  </si>
  <si>
    <t>หมายเหตุประกอบแสดงฐานะการเงิน</t>
  </si>
  <si>
    <t>ทุนทรัพย์สิน</t>
  </si>
  <si>
    <t xml:space="preserve">         หนี้สินไม่หมุนเวียน</t>
  </si>
  <si>
    <t>หนี้สินไม่หมุนเวียนอื่น</t>
  </si>
  <si>
    <t>รวมหนี้สิน</t>
  </si>
  <si>
    <t>รวมเงินสะสม</t>
  </si>
  <si>
    <t>รวมหนี้สินและเงินสะสม</t>
  </si>
  <si>
    <t>ชดเชยรายได้</t>
  </si>
  <si>
    <t xml:space="preserve"> -เงินอุดหนุน</t>
  </si>
  <si>
    <t>งบแสดงผลการดำเนินงานจ่ายจากเงินสะสม</t>
  </si>
  <si>
    <t>ลูกหนี้เงินยืมเงินงบประมาณ (หมายเหตุ 4)</t>
  </si>
  <si>
    <t>หมายเหตุ 6  ลูกหนี้เงินทุนโครงการเศรษฐกิจชุมชน</t>
  </si>
  <si>
    <t>หมายเหตุ 10   เงินรับฝาก ๆ</t>
  </si>
  <si>
    <t>หมายเหตุ 11   เงินสะสม</t>
  </si>
  <si>
    <t>หมายเหตุประกอบงบแสดงฐานะทางการเงิน</t>
  </si>
  <si>
    <t>จำนวนเงินที่ได้รับ</t>
  </si>
  <si>
    <t>ยังไม่ได้ก่อหนี้</t>
  </si>
  <si>
    <t>อนุมัติ</t>
  </si>
  <si>
    <t>โครงการซ่อมแซมไฟฟ้าแสงสว่าง</t>
  </si>
  <si>
    <t>จำนวน 170 จุด หมู่ที่ 1-7</t>
  </si>
  <si>
    <t>เงินเดือน</t>
  </si>
  <si>
    <t>เงินเพิ่มต่างๆ</t>
  </si>
  <si>
    <t>พนักงานส่วน</t>
  </si>
  <si>
    <t>ตำบล</t>
  </si>
  <si>
    <t>จ่ายเงินเพิ่มพิเศษสำหรับสู้รบ</t>
  </si>
  <si>
    <t>(พ.ส.ร) พนักงานส่วนตำบล</t>
  </si>
  <si>
    <t>รายละเอียดแนบท้ายหมายเหตุ 11 เงินสะสม</t>
  </si>
  <si>
    <t>และจะเบิกจ่ายในปีงบประมาณต่อไป ตามรายละเอียดแนบท้าย</t>
  </si>
  <si>
    <t xml:space="preserve">สมัยสามัญประจำปี 2558 </t>
  </si>
  <si>
    <t xml:space="preserve">สมัยที่3/2558 </t>
  </si>
  <si>
    <t>รายจ่ายจากงบประมาณ</t>
  </si>
  <si>
    <t>รายจ่ายจากเงินอุดหนุนระบุวัตถุประสงค์เฉพาะกิจ</t>
  </si>
  <si>
    <t>ปี 2557</t>
  </si>
  <si>
    <t>ปี 2558</t>
  </si>
  <si>
    <t>ปี 2559</t>
  </si>
  <si>
    <t>เกี่ยวกับการศึกษา</t>
  </si>
  <si>
    <t>ค่าที่ดินและสิ่งก่อ</t>
  </si>
  <si>
    <t>สร้าง</t>
  </si>
  <si>
    <t>2. ลูกหนี้เงินยืม</t>
  </si>
  <si>
    <t>สำหรับปี สิ้นสุดวันที่ 30 กันยายน 2560</t>
  </si>
  <si>
    <t>ประเภททรัพย์สิน</t>
  </si>
  <si>
    <t>ราคาทรัพย์สิน</t>
  </si>
  <si>
    <t>แหล่งที่มาของทรัพย์สินทั้งหมด</t>
  </si>
  <si>
    <t>ชื่อ</t>
  </si>
  <si>
    <t>ก. อสังหาริมทรัพย์</t>
  </si>
  <si>
    <t>อาคาร</t>
  </si>
  <si>
    <t>ถังเก็บน้ำ</t>
  </si>
  <si>
    <t>สาธารณะ</t>
  </si>
  <si>
    <t>ทั่วไป</t>
  </si>
  <si>
    <t>คมนาคม</t>
  </si>
  <si>
    <t>ข. สังหาริมทรัพย์</t>
  </si>
  <si>
    <t>เครื่องใช้สำนักงาน</t>
  </si>
  <si>
    <t>ครุภัณฑ์ไฟฟ้าและวิทยุ</t>
  </si>
  <si>
    <t>ครุภัณฑ์โฆษณาและเผยแพร่</t>
  </si>
  <si>
    <t>ครุภัณฑ์ยานพาหนะและขนส่ง</t>
  </si>
  <si>
    <t>ครุภัณฑ์อื่น</t>
  </si>
  <si>
    <t>ครุภัณฑ์งานบ้านและงานครัว</t>
  </si>
  <si>
    <t>ครุภัณฑ์สำรวจ</t>
  </si>
  <si>
    <t>รายได้</t>
  </si>
  <si>
    <t>เงินอุดหนุนทั่วไปจากรัฐบาล</t>
  </si>
  <si>
    <t>เงินอุดหนุนทั่วไปภายใต้มาตรการ</t>
  </si>
  <si>
    <t>เพิ่มค่าใช้จ่ายภาครัฐเพื่อกระตุ้นเศรษฐกิจ</t>
  </si>
  <si>
    <t>เงินอุดหนุนเฉพาะกิจ โครงการถ่ายโอน</t>
  </si>
  <si>
    <t>(พัฒนาชุมชน)</t>
  </si>
  <si>
    <t>เงินอุดหนุนเฉพาะกิจสำหรับสนับสนุน</t>
  </si>
  <si>
    <t>ครุภัณฑ์การศึกษา ศูนย์พัฒนาเด็กเล็ก</t>
  </si>
  <si>
    <t>เงินอุดหนุนเฉพาะกิจ โครงการถนนไร้ฝุ่น</t>
  </si>
  <si>
    <t>เงินอุดหนุนเฉพาะกิจ (ชดเชยรายได้ที่ลดลง)</t>
  </si>
  <si>
    <t>เงินอุดหนุนเฉพาะกิจ</t>
  </si>
  <si>
    <t>เงินอุดหนุนเฉพาะกิจ (พัฒนาอปท.กรณีเร่งด่วน)</t>
  </si>
  <si>
    <t>เงินอุดหนุนเฉพาะกิจ (ยุทธศาสตร์พัฒนาประเทศ)</t>
  </si>
  <si>
    <t>ประเภท  ออมทรัพย์ สาขาเบตง  #912-0-17530-2</t>
  </si>
  <si>
    <t>งวด 1 ตุลาคม 2559  ถึง  30 กันยายน 2560</t>
  </si>
  <si>
    <t>เงินอุดหนุนเฉพาะกิจ (แก้ไขปัญหายาเสพติด)</t>
  </si>
  <si>
    <t>รายงานรายจ่ายในการดำเนินงานที่จ่ายจากเงินรายรับตามแผนงานงบกลาง</t>
  </si>
  <si>
    <t>ตั้งแต่วันที่  1  ตุลาคม  2559   ถึง  30  กันยายน  2560</t>
  </si>
  <si>
    <t>งบ</t>
  </si>
  <si>
    <t xml:space="preserve">งบกลาง  </t>
  </si>
  <si>
    <t>รวมรายจ่าย</t>
  </si>
  <si>
    <t>รายงานรายจ่ายในการดำเนินงานที่จ่ายจากเงินรายรับตามแผนงาน บริหารงานทั่วไป</t>
  </si>
  <si>
    <t>งานบริหารทั่วไป</t>
  </si>
  <si>
    <t>งานบริหารงานคลัง</t>
  </si>
  <si>
    <t>งบบุคลากร</t>
  </si>
  <si>
    <t>เงินเดือน(ฝ่ายการเมือง)</t>
  </si>
  <si>
    <t>เงินเดือน(ฝ่ายประจำ)</t>
  </si>
  <si>
    <t>งบดำเนินงาน</t>
  </si>
  <si>
    <t>งบลงทุน</t>
  </si>
  <si>
    <t>รายงานรายจ่ายในการดำเนินงานที่จ่ายจากเงินรายรับตามแผนงาน รักษาความสงบภายใน</t>
  </si>
  <si>
    <t>งานบริหารทั่วไปเกี่ยว</t>
  </si>
  <si>
    <t>การักษาความสงบภายใน</t>
  </si>
  <si>
    <t>รายงานรายจ่ายในการดำเนินงานที่จ่ายจากเงินรายรับตามแผนงาน การศึกษา</t>
  </si>
  <si>
    <t>กับการศึกษา</t>
  </si>
  <si>
    <t>เรียนและประถมศึกษา</t>
  </si>
  <si>
    <t>งบเงินอุดหนุน</t>
  </si>
  <si>
    <t>รายงานรายจ่ายในการดำเนินงานที่จ่ายจากเงินรายรับตามแผนงาน สาธารณสุข</t>
  </si>
  <si>
    <t>งานบริการสาธารณสุข</t>
  </si>
  <si>
    <t>กับสาธารณสุข</t>
  </si>
  <si>
    <t>และงานสาธารณสุขอื่น</t>
  </si>
  <si>
    <t>รายงานรายจ่ายในการดำเนินงานที่จ่ายจากเงินรายรับตามแผนงาน สร้างความเข้มแข็งของชุมชน</t>
  </si>
  <si>
    <t>งานส่งเสริมและสนับสนุน</t>
  </si>
  <si>
    <t>ความเข้มแข็งชุมชน</t>
  </si>
  <si>
    <t>เงินอุดหนุนระบวัตถุฯ</t>
  </si>
  <si>
    <t>รายงานรายจ่ายในการดำเนินงานที่จ่ายจากเงินรายรับตามแผนงาน การศาสนาวัฒนธรรมและนัทนาการ</t>
  </si>
  <si>
    <t>งานกีฬาและ</t>
  </si>
  <si>
    <t>งานศาสนาวัฒนธรรม</t>
  </si>
  <si>
    <t>นันทนาการ</t>
  </si>
  <si>
    <t>ท้องถิ่น</t>
  </si>
  <si>
    <t>รายงานรายจ่ายในการดำเนินงานที่จ่ายจากเงินรายรับตามแผนงาน อุตสาหกรรมและการโยธา</t>
  </si>
  <si>
    <t>งานบริหารทั่วไปเกี่ยวกับ</t>
  </si>
  <si>
    <t>งานก่อสร้างโครงสร้าง</t>
  </si>
  <si>
    <t>อุตสาหกรรมและการโยธา</t>
  </si>
  <si>
    <t>พื้นฐาน</t>
  </si>
  <si>
    <t>รายงานรายจ่ายในการดำเนินงานที่จ่ายจากเงินรายรับตามแผนงาน สังคมสงเคราะห์</t>
  </si>
  <si>
    <t>งานสวัสดิการสังคม</t>
  </si>
  <si>
    <t>และสังคมสงเคราะห์</t>
  </si>
  <si>
    <t>หมายเหตุ 2 งบทรัพย์สิน</t>
  </si>
  <si>
    <t>3. ลูกหนี้-โครงการเศรษฐกิจชุมชน</t>
  </si>
  <si>
    <t>4.  เงินสะสมที่สามารถนำไปใช้ได้</t>
  </si>
  <si>
    <t>ดุลยกมา ( 1 ต.ค. 60)</t>
  </si>
  <si>
    <t>ดุลวันสิ้นงวด (30 ก.ย.61)</t>
  </si>
  <si>
    <t>เงินสวัสดิการสำหรับหัวหน้าศูนย์พัฒนาเด็กเล็ก</t>
  </si>
  <si>
    <t>เงินอุดหนุน -  ค่าจัดการเรียนการสอน</t>
  </si>
  <si>
    <t>ค่าสำรวจและขี้นทะเบียนสัตว์โครงการปลอดโรค คนปลอดภัย</t>
  </si>
  <si>
    <t>ค่าขับเคลื่อนโครงการปลอดโรค คนปลอดภัยจากโรคพิษสุนัขบ้า</t>
  </si>
  <si>
    <t>ปี 2560</t>
  </si>
  <si>
    <t>ปี 2561</t>
  </si>
  <si>
    <t>เงินสะสม  1  ตุลาคม  25560</t>
  </si>
  <si>
    <t>รับคืนลูกหนี้-เงินยืมปี 2552</t>
  </si>
  <si>
    <t>รายรับปี 2560</t>
  </si>
  <si>
    <t xml:space="preserve"> ชดใช้ค่าสินไหม </t>
  </si>
  <si>
    <t>รับคืนรายจ่ายค้างเหลือจ่าย</t>
  </si>
  <si>
    <t>สำหรับปี  สิ้นสุดวันที่  30  กันยายน  2561</t>
  </si>
  <si>
    <t>เงินรับฝากรอคืนจังหวัด</t>
  </si>
  <si>
    <t>เงินเกินบัญชี</t>
  </si>
  <si>
    <t>ทั้งนี้ในปีงบประมาณ  2561 ได้รับอนุมัติให้จ่ายขาดเงินสะสมที่อยู่ระหว่างดำเนินการจำนวน.....-.......บาท</t>
  </si>
  <si>
    <t xml:space="preserve"> ปี 2560</t>
  </si>
  <si>
    <t>สำหรับ สิ้นสุดวันที่ 30 กันยายน 2561</t>
  </si>
  <si>
    <t>สำหรับ สิ้นสุดวันที่  30  กันยายน  2561</t>
  </si>
  <si>
    <t>61-45-0011-5320100-00115</t>
  </si>
  <si>
    <t xml:space="preserve"> </t>
  </si>
  <si>
    <t>บริหารทั่วไป</t>
  </si>
  <si>
    <t>รายจ่ายเพื่อให้ได้มาซึ่ง</t>
  </si>
  <si>
    <t>บริการ</t>
  </si>
  <si>
    <t>61-45-0011-5320100-00116</t>
  </si>
  <si>
    <t>61-45-0011-5320100-00117</t>
  </si>
  <si>
    <t>61-45-0011-5320100-00118</t>
  </si>
  <si>
    <t>61-45-0011-5320100-00119</t>
  </si>
  <si>
    <t>61-45-0011-5320100-00120</t>
  </si>
  <si>
    <t>61-45-0011-5320100-00121</t>
  </si>
  <si>
    <t>61-45-0011-5320100-00122</t>
  </si>
  <si>
    <t>CNTR-0034-61</t>
  </si>
  <si>
    <t>บริหารงานคลัง</t>
  </si>
  <si>
    <t>CNTR-0036-61</t>
  </si>
  <si>
    <t>CNTR-0035-61</t>
  </si>
  <si>
    <t>CNTR-0037-61</t>
  </si>
  <si>
    <t>CNTR-0038-61</t>
  </si>
  <si>
    <t>CNTR-0082-61</t>
  </si>
  <si>
    <t>ลำดับที่</t>
  </si>
  <si>
    <t>CNTR-0039-61</t>
  </si>
  <si>
    <t>CNTR-0048-61</t>
  </si>
  <si>
    <t>CNTR-0074-61</t>
  </si>
  <si>
    <t>CNTR-0075-61</t>
  </si>
  <si>
    <t>CNTR-0076-61</t>
  </si>
  <si>
    <t>CNTR-0077-61</t>
  </si>
  <si>
    <t>CNTR-0078-61</t>
  </si>
  <si>
    <t>CNTR-0079-61</t>
  </si>
  <si>
    <t>CNTR-0080-61</t>
  </si>
  <si>
    <t>CNTR-0081-61</t>
  </si>
  <si>
    <t>CNTR-0085-61</t>
  </si>
  <si>
    <t>ก่อสร้างโครงสร้าง</t>
  </si>
  <si>
    <t>ค่าที่ดินและสิ่ง</t>
  </si>
  <si>
    <t>ก่อสร้าง</t>
  </si>
  <si>
    <t>ระบายน้ำ คสล. หลังบ้าน</t>
  </si>
  <si>
    <t>ผู้ใหญ่จันทร์ หมู่ที่ 6</t>
  </si>
  <si>
    <t>ขนาดกว้าง 0.50 เมตร</t>
  </si>
  <si>
    <t>ลึก 0.70 เมตร ความยาว</t>
  </si>
  <si>
    <t>120 เมตร</t>
  </si>
  <si>
    <t>CNTR-0084-61</t>
  </si>
  <si>
    <t>โครงการก่อสร้างถนน</t>
  </si>
  <si>
    <t>คสล. ซอยเจริญสุข หมู่</t>
  </si>
  <si>
    <t xml:space="preserve">ที่ 7 ขนาดกว้าง 4.00 </t>
  </si>
  <si>
    <t>เมตร ยาว 160 เมตรหนา</t>
  </si>
  <si>
    <t>0.15 เมตร หรือพื้นที่ไม่</t>
  </si>
  <si>
    <t>น้อยกว่า 640 ตารางเมตร</t>
  </si>
  <si>
    <t>ปีงบประมาณ  2561</t>
  </si>
  <si>
    <t xml:space="preserve"> หมายเหตุ 7   สินทรัพย์หมุนเวียนอื่น</t>
  </si>
  <si>
    <t xml:space="preserve">      รายจ่ายอื่น</t>
  </si>
  <si>
    <t>ตั้งแต่วันที่  1  ตุลาคม  2560  ถึงวันที่  30  กันยายน  2561</t>
  </si>
  <si>
    <t>หมายเหตุ   8    เงินอุดหนุนเฉพาะกิจค้างจ่าย</t>
  </si>
  <si>
    <t>หมายเหตุ 9 รายจ่ายค้างจ่าย</t>
  </si>
  <si>
    <t>ปีงบประมาณ 2561</t>
  </si>
  <si>
    <t xml:space="preserve">       ปลัดองค์การบริหารส่วนตำบลยะรม </t>
  </si>
  <si>
    <t xml:space="preserve">           ปฏิบัติหน้าที่นายก  อบต.ยะรม</t>
  </si>
  <si>
    <t xml:space="preserve">                 (นางปัทมา      อิสเฮาะ)</t>
  </si>
  <si>
    <t xml:space="preserve">         (นางปัทมา   อิสเฮาะ)</t>
  </si>
  <si>
    <t>สำหรับปี  สิ้นสุดวันที่ 30 กันยายน 2561</t>
  </si>
  <si>
    <t xml:space="preserve"> เพียง ณ  วันที่  30  กันยายน  2561</t>
  </si>
  <si>
    <t xml:space="preserve">โครงการก่อสร้างถนน คสล. </t>
  </si>
  <si>
    <t xml:space="preserve">หัวสะพานบนดอย หมู่ที่ 1 </t>
  </si>
  <si>
    <t>ตำบลยะรม ผิวจราจรกว้าง</t>
  </si>
  <si>
    <t>4 เมตร หนา 0.15 เมตร</t>
  </si>
  <si>
    <t>ไหล่ทางลูกรังข้างละ 0-0 ระยะ</t>
  </si>
  <si>
    <t>ทาง 0.07 กม.</t>
  </si>
  <si>
    <t xml:space="preserve">โครงการก่อสร้างคูระบายน้ำ </t>
  </si>
  <si>
    <t>ซอยหลังบ้านฮารง หมู่ที่ 3</t>
  </si>
  <si>
    <t>ตำบลยะรม ขนาดกว้าง 0.50 เมตร</t>
  </si>
  <si>
    <t>ลึกเฉลี่ย 0.50 เมตร ความยาว</t>
  </si>
  <si>
    <t xml:space="preserve">ประมาณ 65 เมตร </t>
  </si>
  <si>
    <t>โครงการก่อสร้างคูระบายน้ำ</t>
  </si>
  <si>
    <t>หลังโรงเรียนบ้านราโมง</t>
  </si>
  <si>
    <t>ขนาดกว้าง 0.50 เมตร ลึกเฉลี่ย</t>
  </si>
  <si>
    <t>0.50 เมตร ยาวประมาณ 100 เมตร</t>
  </si>
  <si>
    <t xml:space="preserve">ซอยป้อม ชรบ. หมู่ที่ 6 </t>
  </si>
  <si>
    <t>ตำบลยะรม ขขนาดผิวจราจร</t>
  </si>
  <si>
    <t>กว้าง 2 เมตร หนา 0.15 เมตร</t>
  </si>
  <si>
    <t>ทาง 0.06 กม.</t>
  </si>
  <si>
    <t>แป้งขวัญ หมู่ที่ 6 ตำบลยะรม</t>
  </si>
  <si>
    <t>ขนาดผิวจราจรกว่าง 0.50 เมตร</t>
  </si>
  <si>
    <t>ลึกเฉลี่ย 0.70 เมตร ความยา</t>
  </si>
  <si>
    <t>ประมาณ 61 เมตร</t>
  </si>
  <si>
    <t>ซอยปอเนาะ หมู่ที่ 7 ตำบลยะรม</t>
  </si>
  <si>
    <t>ขนาดกว้าง 0.40 เมตร</t>
  </si>
  <si>
    <t xml:space="preserve"> ยาวประมาณ 100 เมตร</t>
  </si>
  <si>
    <t>ซอยสมวงศ์ หมู่ที่ 6 ตำบลยะรม</t>
  </si>
  <si>
    <t>ขนาดผิวจราจรกว้าง 3 เมตร</t>
  </si>
  <si>
    <t>หนา 0.15 เมตร ไหล่ทาง</t>
  </si>
  <si>
    <t xml:space="preserve">ลูกรังข้างละ 0-0 เมตร </t>
  </si>
  <si>
    <t>ระยะทาง 0.06 กม.</t>
  </si>
  <si>
    <t>ซอยปะจิกาเด หมู่ที่ 3 ตำบลยะรม</t>
  </si>
  <si>
    <t>ประมาณ 110 เมตร</t>
  </si>
  <si>
    <t>โครงการก่อสร้างถนน คสล.</t>
  </si>
  <si>
    <t>สายธารน้ำใสหมู่ที่ 5 ตำบลยะรม</t>
  </si>
  <si>
    <t>ขนาดผิวจราจรกว้าง 5 เมตร</t>
  </si>
  <si>
    <t>หนา 0.15 เมตร ไหล่ทางลูกรัง</t>
  </si>
  <si>
    <t>ข้างละ 0-0 เมตร ระยะทาง.</t>
  </si>
  <si>
    <t xml:space="preserve"> 0.250 กม.</t>
  </si>
  <si>
    <t>ซอยจิบยู หมู่ที่ 8 ตำบลยะรม</t>
  </si>
  <si>
    <t>ขนาดผิวจราจรกว้าง 4 เมตร</t>
  </si>
  <si>
    <t>ระยะทาง 0.300 กม.</t>
  </si>
  <si>
    <t>สายบูเก็ตลาลัง หมู่ที่ 8 ตำบลยะรม</t>
  </si>
  <si>
    <t>ข้างละ 0-0 เมตร ระยะทาง</t>
  </si>
  <si>
    <t>0.100 กม.</t>
  </si>
  <si>
    <t>สายบาโงสโต หมู่ที่ 1 ตำบลยะรม</t>
  </si>
  <si>
    <t xml:space="preserve"> 0.133 กม.</t>
  </si>
  <si>
    <t xml:space="preserve">ซอยพญาแมงราย หมู่ที่ 2 </t>
  </si>
  <si>
    <t>ระยะทาง 0.113 กม.</t>
  </si>
  <si>
    <t>ซอยมะโด๊ะ หมู่ที่ 3</t>
  </si>
  <si>
    <t>ซอยจาเราะลอเบาะ หมู่ที่ 2</t>
  </si>
  <si>
    <t xml:space="preserve"> 0.300 กม.</t>
  </si>
  <si>
    <t>เงินเดือนพนักงานส่วนตำบล</t>
  </si>
  <si>
    <t>สายนพเก้า หมู่ที่ 4 ต.ยะม</t>
  </si>
  <si>
    <t>ระยะทาง 0.285 กม.</t>
  </si>
  <si>
    <t>ซอยปะจู หมู่ที่ 3 ต.ยะรม</t>
  </si>
  <si>
    <t>0.146 กม.</t>
  </si>
  <si>
    <t>สมัยสามัญประจำปี 2551</t>
  </si>
  <si>
    <t>สมัยที่1/2561 -2/2561</t>
  </si>
  <si>
    <t>ลว. 12 กุมภาพันธ์ 2561-</t>
  </si>
  <si>
    <t xml:space="preserve"> 13 กุมภาพันธ์ 2561</t>
  </si>
  <si>
    <t>ตั้งแต่วันที่  1  ตุลาคม  2560   ถึง  30  กันยายน  2561</t>
  </si>
  <si>
    <t>งานป้องกันภัยฝ่าย</t>
  </si>
  <si>
    <t>พลเรือนและระงับฯ</t>
  </si>
  <si>
    <t>สร้างความเข้มแข็ง</t>
  </si>
  <si>
    <t xml:space="preserve"> - โครงการก่อสร้างถนน คสล. สายลูโบ๊ะบือเด หมู่ที่ 3 ตำบลยะรม</t>
  </si>
  <si>
    <t>ขนาดผิดวจราจรกว้าง 4 เมตร หนา 0.15 เมตร ยาว 148 เมตา หรือพื้นที่</t>
  </si>
  <si>
    <t>ไม่น้อยกว่า 592 ตารางเมตร</t>
  </si>
  <si>
    <t xml:space="preserve"> - ปรับปรุงศูนย์พัฒนาเด็กเล็กบ้านใหมี</t>
  </si>
  <si>
    <t xml:space="preserve"> - โครงการก่อสร้างถนน คสล. ซอยทวีสุข 2 หมู่ที่ 1 ขนาดกว้าง 4 เมตร</t>
  </si>
  <si>
    <t>ยาว 150 เมตร หนา 0.15 เมตร หรือพื้นที่ไม่น้อยกว่า 600 ตารางเมตร</t>
  </si>
  <si>
    <t xml:space="preserve"> - โครางการก่อสร้างถนน คสล. นายหม่าตัน หมู่ที่ 4 ขนาดกว้าง 4 เมตร</t>
  </si>
  <si>
    <t>ยาว 200 เมตร หนา 0.15 เมตร หรือพื้นที่ไม่น้อยกว่า 800 ตารางเมตร</t>
  </si>
  <si>
    <t xml:space="preserve"> - โครงการขยายถนน คสล. ซอยขุนประสาทสุข หมู่ที่ 2 ขนาดกว้าง 1 เมตร</t>
  </si>
  <si>
    <t>ยาว 435 เมตร หนา 0.15 เมตร หรือพื้นที่ไม่น้อยกว่า 435 ตารางเมตร</t>
  </si>
  <si>
    <t xml:space="preserve"> - โครงการก่อสร้างถนน คสล. สายหมู่ที่ 5 ออกหมู่ที่ 3 ขนาดกว้าง 5 เมตร</t>
  </si>
  <si>
    <t>ยาว 120 เมตร หนา 0.15 เมตร หรือพื้นที่ไม่น้อยกว่า 600 ตารางเมตร</t>
  </si>
  <si>
    <t xml:space="preserve"> - โครงการก่อสร้างคูระบายน้ำ คสล. หลังบ้านผู้ใหญ่จันทร์ หมูที่ 6 ขนาดกว้าง</t>
  </si>
  <si>
    <t>0.50 เมตร ลึก 0.70 เมตร ยาว 120 เมตร</t>
  </si>
  <si>
    <t xml:space="preserve"> - โครงการก่อสร้างถนน คสล. ซอยเจริญสุข หมู่ที่ 7 ขนาดกว้าง 4 เมตร ยาว</t>
  </si>
  <si>
    <t>160 เมตร หนา 0.15 เมตร หรือพื้นที่ไม่น้อยกว่า 640 ตารางเมตร</t>
  </si>
  <si>
    <t>หนี้สินหมุนเวียนอื่น</t>
  </si>
  <si>
    <t xml:space="preserve">         (นายแวบือราเฮง  เปาะโน)</t>
  </si>
  <si>
    <t>เงินสะสม  30  กันยายน  2561</t>
  </si>
  <si>
    <t xml:space="preserve">มติที่ประชุมสภา อบต.ยะรม   </t>
  </si>
  <si>
    <t xml:space="preserve">มติที่ประชุมสภา อบต.ยะรม  </t>
  </si>
  <si>
    <t xml:space="preserve">มติที่ประชุมสภา อบต.ยะรม </t>
  </si>
  <si>
    <t>มติที่ประชุมสภา อบต.ยะรม</t>
  </si>
  <si>
    <t>สมัยสามัญ สมัยที่ 2 ประจำปี</t>
  </si>
  <si>
    <t>2561  ครั้งที่1</t>
  </si>
  <si>
    <t>ลว 9 มีนาคม 2561</t>
  </si>
  <si>
    <t xml:space="preserve">         รวมหนี้สินหมุนเวียน</t>
  </si>
  <si>
    <t xml:space="preserve">   นายแวบือราเฮง  เปาะโน</t>
  </si>
  <si>
    <t xml:space="preserve">           นางปัทมา  อิสเฮาะ</t>
  </si>
  <si>
    <t xml:space="preserve">                      นางปัทมา  อิสเฮาะ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</si>
</sst>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87" formatCode="_-* #,##0.0_-;\-* #,##0.0_-;_-* &quot;-&quot;??_-;_-@_-"/>
    <numFmt numFmtId="188" formatCode="_-* #,##0_-;\-* #,##0_-;_-* &quot;-&quot;??_-;_-@_-"/>
    <numFmt numFmtId="189" formatCode="_(* #,##0.00_);_(* \(#,##0.00\);_(* &quot;-&quot;??_);_(@_)"/>
    <numFmt numFmtId="190" formatCode="#,##0.00_);\(#,##0.00\)"/>
    <numFmt numFmtId="191" formatCode="_(* #,##0_);_(* \(#,##0\);_(* &quot;-&quot;??_);_(@_)"/>
  </numFmts>
  <fonts count="54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4"/>
      <name val="Cordia New"/>
      <family val="2"/>
    </font>
    <font>
      <sz val="15"/>
      <name val="Cordia New"/>
      <family val="2"/>
    </font>
    <font>
      <b/>
      <sz val="18"/>
      <name val="Cordia New"/>
      <family val="2"/>
    </font>
    <font>
      <b/>
      <sz val="16"/>
      <name val="Cordia New"/>
      <family val="2"/>
    </font>
    <font>
      <b/>
      <sz val="15"/>
      <name val="Cordia New"/>
      <family val="2"/>
    </font>
    <font>
      <b/>
      <sz val="18"/>
      <name val="CordiaUPC"/>
      <family val="2"/>
    </font>
    <font>
      <sz val="18"/>
      <name val="Cordia New"/>
      <family val="2"/>
    </font>
    <font>
      <b/>
      <sz val="16"/>
      <name val="CordiaUPC"/>
      <family val="2"/>
    </font>
    <font>
      <sz val="16"/>
      <name val="CordiaUPC"/>
      <family val="2"/>
    </font>
    <font>
      <sz val="16"/>
      <name val="Cordia New"/>
      <family val="2"/>
    </font>
    <font>
      <sz val="15"/>
      <name val="CordiaUPC"/>
      <family val="2"/>
    </font>
    <font>
      <b/>
      <sz val="20"/>
      <name val="CordiaUPC"/>
      <family val="2"/>
    </font>
    <font>
      <sz val="14"/>
      <name val="CordiaUPC"/>
      <family val="2"/>
    </font>
    <font>
      <sz val="16"/>
      <name val="CordiaUPC"/>
      <family val="2"/>
      <charset val="222"/>
    </font>
    <font>
      <b/>
      <sz val="16"/>
      <name val="Angsana New"/>
      <family val="1"/>
    </font>
    <font>
      <sz val="16"/>
      <name val="Angsana New"/>
      <family val="1"/>
    </font>
    <font>
      <b/>
      <sz val="18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b/>
      <u/>
      <sz val="16"/>
      <name val="Angsana New"/>
      <family val="1"/>
    </font>
    <font>
      <b/>
      <sz val="14"/>
      <name val="Angsana New"/>
      <family val="1"/>
    </font>
    <font>
      <u/>
      <sz val="16"/>
      <name val="Angsana New"/>
      <family val="1"/>
    </font>
    <font>
      <u/>
      <sz val="15"/>
      <name val="Angsana New"/>
      <family val="1"/>
    </font>
    <font>
      <sz val="16"/>
      <name val="DilleniaUPC"/>
      <family val="1"/>
    </font>
    <font>
      <b/>
      <sz val="16"/>
      <name val="DilleniaUPC"/>
      <family val="1"/>
    </font>
    <font>
      <b/>
      <u/>
      <sz val="16"/>
      <name val="DilleniaUPC"/>
      <family val="1"/>
    </font>
    <font>
      <sz val="8"/>
      <name val="Arial"/>
      <family val="2"/>
    </font>
    <font>
      <sz val="16"/>
      <name val="AngsanaUPC"/>
      <family val="1"/>
    </font>
    <font>
      <sz val="16"/>
      <name val="TH SarabunIT๙"/>
      <family val="2"/>
    </font>
    <font>
      <b/>
      <sz val="15"/>
      <name val="Angsana New"/>
      <family val="1"/>
    </font>
    <font>
      <sz val="14"/>
      <color indexed="8"/>
      <name val="AngsanaUPC"/>
      <family val="1"/>
    </font>
    <font>
      <b/>
      <sz val="14"/>
      <name val="TH SarabunPSK"/>
      <family val="2"/>
    </font>
    <font>
      <sz val="14"/>
      <name val="TH SarabunPSK"/>
      <family val="2"/>
    </font>
    <font>
      <b/>
      <sz val="20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/>
      <sz val="16"/>
      <name val="TH SarabunPSK"/>
      <family val="2"/>
    </font>
    <font>
      <b/>
      <sz val="14"/>
      <name val="DilleniaUPC"/>
      <family val="1"/>
    </font>
    <font>
      <b/>
      <u/>
      <sz val="14"/>
      <name val="DilleniaUPC"/>
      <family val="1"/>
    </font>
    <font>
      <sz val="14"/>
      <name val="DilleniaUPC"/>
      <family val="1"/>
    </font>
    <font>
      <b/>
      <sz val="10"/>
      <name val="Arial"/>
      <family val="2"/>
    </font>
    <font>
      <u/>
      <sz val="16"/>
      <name val="TH SarabunPSK"/>
      <family val="2"/>
    </font>
    <font>
      <u/>
      <sz val="16"/>
      <name val="Cordia New"/>
      <family val="2"/>
    </font>
    <font>
      <sz val="10"/>
      <name val="Sarab"/>
      <charset val="222"/>
    </font>
    <font>
      <sz val="16"/>
      <color rgb="FFFF0000"/>
      <name val="Angsana New"/>
      <family val="1"/>
    </font>
    <font>
      <sz val="16"/>
      <color rgb="FFFF0000"/>
      <name val="AngsanaUPC"/>
      <family val="1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DilleniaUPC"/>
      <family val="1"/>
    </font>
    <font>
      <u val="singleAccounting"/>
      <sz val="16"/>
      <name val="Angsana New"/>
      <family val="1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187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4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</cellStyleXfs>
  <cellXfs count="506">
    <xf numFmtId="0" fontId="0" fillId="0" borderId="0" xfId="0"/>
    <xf numFmtId="0" fontId="5" fillId="0" borderId="0" xfId="4" applyFont="1"/>
    <xf numFmtId="0" fontId="7" fillId="0" borderId="0" xfId="4" applyFont="1" applyAlignment="1">
      <alignment horizontal="center"/>
    </xf>
    <xf numFmtId="43" fontId="5" fillId="0" borderId="0" xfId="2" applyFont="1"/>
    <xf numFmtId="0" fontId="10" fillId="0" borderId="0" xfId="4" applyFont="1"/>
    <xf numFmtId="0" fontId="11" fillId="0" borderId="0" xfId="4" applyFont="1"/>
    <xf numFmtId="0" fontId="12" fillId="0" borderId="0" xfId="4" applyFont="1"/>
    <xf numFmtId="43" fontId="12" fillId="0" borderId="0" xfId="2" applyFont="1"/>
    <xf numFmtId="0" fontId="13" fillId="0" borderId="0" xfId="4" applyFont="1"/>
    <xf numFmtId="0" fontId="14" fillId="0" borderId="0" xfId="4" applyFont="1"/>
    <xf numFmtId="43" fontId="14" fillId="0" borderId="0" xfId="2" applyFont="1"/>
    <xf numFmtId="43" fontId="12" fillId="0" borderId="0" xfId="2" applyFont="1" applyAlignment="1">
      <alignment horizontal="center"/>
    </xf>
    <xf numFmtId="0" fontId="11" fillId="0" borderId="0" xfId="4" applyFont="1" applyAlignment="1">
      <alignment horizontal="center"/>
    </xf>
    <xf numFmtId="43" fontId="11" fillId="0" borderId="0" xfId="2" applyFont="1" applyBorder="1"/>
    <xf numFmtId="0" fontId="9" fillId="0" borderId="0" xfId="4" applyFont="1"/>
    <xf numFmtId="0" fontId="15" fillId="0" borderId="0" xfId="4" applyFont="1" applyAlignment="1">
      <alignment horizontal="center"/>
    </xf>
    <xf numFmtId="0" fontId="16" fillId="0" borderId="0" xfId="4" applyFont="1"/>
    <xf numFmtId="0" fontId="17" fillId="0" borderId="0" xfId="3" applyFont="1" applyFill="1" applyBorder="1" applyAlignment="1">
      <alignment horizontal="left" vertical="center"/>
    </xf>
    <xf numFmtId="43" fontId="13" fillId="0" borderId="0" xfId="2" applyFont="1" applyBorder="1"/>
    <xf numFmtId="43" fontId="11" fillId="0" borderId="1" xfId="2" applyFont="1" applyBorder="1"/>
    <xf numFmtId="43" fontId="13" fillId="0" borderId="0" xfId="2" applyFont="1"/>
    <xf numFmtId="43" fontId="22" fillId="0" borderId="0" xfId="2" applyFont="1" applyFill="1" applyBorder="1"/>
    <xf numFmtId="0" fontId="19" fillId="0" borderId="0" xfId="4" applyFont="1" applyFill="1"/>
    <xf numFmtId="0" fontId="21" fillId="0" borderId="0" xfId="4" applyFont="1" applyFill="1"/>
    <xf numFmtId="43" fontId="21" fillId="0" borderId="0" xfId="2" applyFont="1" applyFill="1"/>
    <xf numFmtId="0" fontId="18" fillId="0" borderId="0" xfId="4" applyFont="1" applyFill="1"/>
    <xf numFmtId="43" fontId="22" fillId="0" borderId="0" xfId="2" applyFont="1" applyFill="1"/>
    <xf numFmtId="0" fontId="23" fillId="0" borderId="0" xfId="4" applyFont="1" applyFill="1" applyAlignment="1">
      <alignment horizontal="center"/>
    </xf>
    <xf numFmtId="43" fontId="22" fillId="0" borderId="2" xfId="2" applyNumberFormat="1" applyFont="1" applyFill="1" applyBorder="1"/>
    <xf numFmtId="2" fontId="21" fillId="0" borderId="0" xfId="4" applyNumberFormat="1" applyFont="1" applyFill="1"/>
    <xf numFmtId="0" fontId="19" fillId="0" borderId="0" xfId="0" applyFont="1" applyFill="1"/>
    <xf numFmtId="43" fontId="19" fillId="0" borderId="0" xfId="5" applyFont="1" applyFill="1"/>
    <xf numFmtId="43" fontId="19" fillId="0" borderId="0" xfId="0" applyNumberFormat="1" applyFont="1" applyFill="1"/>
    <xf numFmtId="0" fontId="23" fillId="0" borderId="0" xfId="4" applyFont="1" applyFill="1"/>
    <xf numFmtId="43" fontId="24" fillId="0" borderId="1" xfId="2" applyFont="1" applyFill="1" applyBorder="1"/>
    <xf numFmtId="43" fontId="21" fillId="0" borderId="0" xfId="4" applyNumberFormat="1" applyFont="1" applyFill="1"/>
    <xf numFmtId="43" fontId="19" fillId="0" borderId="0" xfId="2" applyFont="1" applyFill="1"/>
    <xf numFmtId="0" fontId="25" fillId="0" borderId="0" xfId="4" applyFont="1" applyFill="1"/>
    <xf numFmtId="43" fontId="25" fillId="0" borderId="0" xfId="2" applyFont="1" applyFill="1"/>
    <xf numFmtId="0" fontId="26" fillId="0" borderId="0" xfId="4" applyFont="1" applyFill="1"/>
    <xf numFmtId="0" fontId="18" fillId="0" borderId="0" xfId="0" applyFont="1" applyFill="1"/>
    <xf numFmtId="0" fontId="19" fillId="0" borderId="3" xfId="5" applyNumberFormat="1" applyFont="1" applyFill="1" applyBorder="1" applyAlignment="1">
      <alignment horizontal="center"/>
    </xf>
    <xf numFmtId="0" fontId="19" fillId="0" borderId="3" xfId="0" applyFont="1" applyFill="1" applyBorder="1"/>
    <xf numFmtId="43" fontId="19" fillId="0" borderId="3" xfId="5" applyFont="1" applyFill="1" applyBorder="1"/>
    <xf numFmtId="0" fontId="19" fillId="0" borderId="4" xfId="5" applyNumberFormat="1" applyFont="1" applyFill="1" applyBorder="1" applyAlignment="1">
      <alignment horizontal="center"/>
    </xf>
    <xf numFmtId="43" fontId="18" fillId="0" borderId="0" xfId="5" applyFont="1" applyFill="1"/>
    <xf numFmtId="43" fontId="19" fillId="0" borderId="5" xfId="5" applyFont="1" applyFill="1" applyBorder="1" applyAlignment="1">
      <alignment horizontal="center"/>
    </xf>
    <xf numFmtId="43" fontId="19" fillId="0" borderId="3" xfId="5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43" fontId="13" fillId="0" borderId="0" xfId="5" applyFont="1"/>
    <xf numFmtId="0" fontId="22" fillId="0" borderId="6" xfId="0" applyFont="1" applyFill="1" applyBorder="1"/>
    <xf numFmtId="49" fontId="22" fillId="0" borderId="3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43" fontId="19" fillId="0" borderId="7" xfId="5" applyFont="1" applyFill="1" applyBorder="1" applyAlignment="1">
      <alignment horizontal="center"/>
    </xf>
    <xf numFmtId="43" fontId="19" fillId="0" borderId="6" xfId="5" applyFont="1" applyFill="1" applyBorder="1" applyAlignment="1">
      <alignment horizontal="center"/>
    </xf>
    <xf numFmtId="43" fontId="19" fillId="0" borderId="8" xfId="5" applyFont="1" applyFill="1" applyBorder="1" applyAlignment="1">
      <alignment horizontal="center"/>
    </xf>
    <xf numFmtId="43" fontId="19" fillId="0" borderId="4" xfId="5" applyFont="1" applyFill="1" applyBorder="1"/>
    <xf numFmtId="49" fontId="22" fillId="0" borderId="9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 horizontal="center"/>
    </xf>
    <xf numFmtId="43" fontId="19" fillId="0" borderId="10" xfId="5" applyFont="1" applyFill="1" applyBorder="1" applyAlignment="1">
      <alignment horizontal="center"/>
    </xf>
    <xf numFmtId="43" fontId="19" fillId="0" borderId="10" xfId="0" applyNumberFormat="1" applyFont="1" applyFill="1" applyBorder="1" applyAlignment="1">
      <alignment horizontal="center"/>
    </xf>
    <xf numFmtId="49" fontId="22" fillId="0" borderId="7" xfId="0" applyNumberFormat="1" applyFont="1" applyFill="1" applyBorder="1" applyAlignment="1">
      <alignment horizontal="center"/>
    </xf>
    <xf numFmtId="43" fontId="19" fillId="0" borderId="7" xfId="5" applyFont="1" applyFill="1" applyBorder="1"/>
    <xf numFmtId="43" fontId="19" fillId="0" borderId="7" xfId="5" applyNumberFormat="1" applyFont="1" applyFill="1" applyBorder="1"/>
    <xf numFmtId="49" fontId="22" fillId="0" borderId="4" xfId="0" applyNumberFormat="1" applyFont="1" applyFill="1" applyBorder="1" applyAlignment="1">
      <alignment horizontal="center"/>
    </xf>
    <xf numFmtId="43" fontId="19" fillId="0" borderId="12" xfId="5" applyFont="1" applyFill="1" applyBorder="1" applyAlignment="1">
      <alignment horizontal="center"/>
    </xf>
    <xf numFmtId="43" fontId="19" fillId="0" borderId="4" xfId="5" applyFont="1" applyFill="1" applyBorder="1" applyAlignment="1">
      <alignment horizontal="center"/>
    </xf>
    <xf numFmtId="43" fontId="19" fillId="0" borderId="4" xfId="5" applyNumberFormat="1" applyFont="1" applyFill="1" applyBorder="1"/>
    <xf numFmtId="43" fontId="19" fillId="0" borderId="3" xfId="5" applyNumberFormat="1" applyFont="1" applyFill="1" applyBorder="1"/>
    <xf numFmtId="0" fontId="19" fillId="0" borderId="3" xfId="5" applyNumberFormat="1" applyFont="1" applyFill="1" applyBorder="1"/>
    <xf numFmtId="188" fontId="19" fillId="0" borderId="3" xfId="5" applyNumberFormat="1" applyFont="1" applyFill="1" applyBorder="1" applyAlignment="1">
      <alignment horizontal="center"/>
    </xf>
    <xf numFmtId="188" fontId="19" fillId="0" borderId="3" xfId="5" applyNumberFormat="1" applyFont="1" applyFill="1" applyBorder="1"/>
    <xf numFmtId="49" fontId="22" fillId="0" borderId="3" xfId="5" applyNumberFormat="1" applyFont="1" applyFill="1" applyBorder="1" applyAlignment="1">
      <alignment horizontal="center"/>
    </xf>
    <xf numFmtId="189" fontId="19" fillId="0" borderId="3" xfId="5" applyNumberFormat="1" applyFont="1" applyFill="1" applyBorder="1"/>
    <xf numFmtId="189" fontId="19" fillId="0" borderId="4" xfId="5" applyNumberFormat="1" applyFont="1" applyFill="1" applyBorder="1"/>
    <xf numFmtId="189" fontId="19" fillId="0" borderId="3" xfId="5" applyNumberFormat="1" applyFont="1" applyFill="1" applyBorder="1" applyAlignment="1">
      <alignment horizontal="center"/>
    </xf>
    <xf numFmtId="189" fontId="19" fillId="0" borderId="8" xfId="5" applyNumberFormat="1" applyFont="1" applyFill="1" applyBorder="1"/>
    <xf numFmtId="43" fontId="19" fillId="0" borderId="3" xfId="0" applyNumberFormat="1" applyFont="1" applyFill="1" applyBorder="1"/>
    <xf numFmtId="43" fontId="19" fillId="0" borderId="13" xfId="5" applyFont="1" applyFill="1" applyBorder="1"/>
    <xf numFmtId="49" fontId="22" fillId="0" borderId="5" xfId="0" applyNumberFormat="1" applyFont="1" applyFill="1" applyBorder="1" applyAlignment="1">
      <alignment horizontal="center"/>
    </xf>
    <xf numFmtId="43" fontId="19" fillId="0" borderId="5" xfId="5" applyFont="1" applyFill="1" applyBorder="1"/>
    <xf numFmtId="188" fontId="19" fillId="0" borderId="5" xfId="5" applyNumberFormat="1" applyFont="1" applyFill="1" applyBorder="1" applyAlignment="1">
      <alignment horizontal="center"/>
    </xf>
    <xf numFmtId="188" fontId="19" fillId="0" borderId="4" xfId="5" applyNumberFormat="1" applyFont="1" applyFill="1" applyBorder="1" applyAlignment="1">
      <alignment horizontal="center"/>
    </xf>
    <xf numFmtId="49" fontId="24" fillId="0" borderId="14" xfId="0" applyNumberFormat="1" applyFont="1" applyFill="1" applyBorder="1" applyAlignment="1">
      <alignment horizontal="center"/>
    </xf>
    <xf numFmtId="43" fontId="18" fillId="0" borderId="14" xfId="5" applyFont="1" applyFill="1" applyBorder="1" applyAlignment="1">
      <alignment horizontal="center"/>
    </xf>
    <xf numFmtId="43" fontId="18" fillId="0" borderId="15" xfId="5" applyFont="1" applyFill="1" applyBorder="1" applyAlignment="1">
      <alignment horizontal="center"/>
    </xf>
    <xf numFmtId="43" fontId="18" fillId="0" borderId="0" xfId="0" applyNumberFormat="1" applyFont="1" applyFill="1"/>
    <xf numFmtId="49" fontId="22" fillId="0" borderId="0" xfId="0" applyNumberFormat="1" applyFont="1" applyFill="1" applyAlignment="1">
      <alignment horizontal="center"/>
    </xf>
    <xf numFmtId="43" fontId="19" fillId="0" borderId="0" xfId="5" applyFont="1" applyFill="1" applyAlignment="1">
      <alignment horizontal="center"/>
    </xf>
    <xf numFmtId="0" fontId="22" fillId="0" borderId="16" xfId="0" applyFont="1" applyFill="1" applyBorder="1"/>
    <xf numFmtId="0" fontId="22" fillId="0" borderId="17" xfId="0" applyFont="1" applyFill="1" applyBorder="1"/>
    <xf numFmtId="0" fontId="22" fillId="0" borderId="18" xfId="0" applyFont="1" applyFill="1" applyBorder="1"/>
    <xf numFmtId="0" fontId="22" fillId="0" borderId="19" xfId="0" applyFont="1" applyFill="1" applyBorder="1"/>
    <xf numFmtId="0" fontId="22" fillId="0" borderId="20" xfId="0" applyFont="1" applyFill="1" applyBorder="1"/>
    <xf numFmtId="0" fontId="22" fillId="0" borderId="13" xfId="0" applyFont="1" applyFill="1" applyBorder="1"/>
    <xf numFmtId="0" fontId="22" fillId="0" borderId="21" xfId="0" applyFont="1" applyFill="1" applyBorder="1"/>
    <xf numFmtId="0" fontId="22" fillId="0" borderId="8" xfId="0" applyFont="1" applyFill="1" applyBorder="1"/>
    <xf numFmtId="49" fontId="22" fillId="0" borderId="3" xfId="0" applyNumberFormat="1" applyFont="1" applyFill="1" applyBorder="1" applyAlignment="1">
      <alignment horizontal="center" vertical="center"/>
    </xf>
    <xf numFmtId="0" fontId="24" fillId="0" borderId="21" xfId="0" applyFont="1" applyFill="1" applyBorder="1"/>
    <xf numFmtId="0" fontId="22" fillId="0" borderId="22" xfId="0" applyFont="1" applyFill="1" applyBorder="1"/>
    <xf numFmtId="0" fontId="24" fillId="0" borderId="22" xfId="0" applyFont="1" applyFill="1" applyBorder="1"/>
    <xf numFmtId="0" fontId="22" fillId="0" borderId="6" xfId="0" applyFont="1" applyFill="1" applyBorder="1" applyAlignment="1">
      <alignment horizontal="left"/>
    </xf>
    <xf numFmtId="0" fontId="22" fillId="0" borderId="13" xfId="0" applyFont="1" applyFill="1" applyBorder="1" applyAlignment="1">
      <alignment horizontal="left"/>
    </xf>
    <xf numFmtId="0" fontId="22" fillId="0" borderId="0" xfId="0" applyFont="1" applyFill="1"/>
    <xf numFmtId="0" fontId="24" fillId="0" borderId="6" xfId="0" applyFont="1" applyFill="1" applyBorder="1"/>
    <xf numFmtId="190" fontId="22" fillId="0" borderId="0" xfId="2" applyNumberFormat="1" applyFont="1" applyFill="1"/>
    <xf numFmtId="191" fontId="19" fillId="0" borderId="3" xfId="5" applyNumberFormat="1" applyFont="1" applyFill="1" applyBorder="1"/>
    <xf numFmtId="0" fontId="7" fillId="0" borderId="0" xfId="0" applyFont="1" applyAlignment="1">
      <alignment horizontal="center"/>
    </xf>
    <xf numFmtId="0" fontId="7" fillId="0" borderId="0" xfId="0" applyFont="1"/>
    <xf numFmtId="43" fontId="22" fillId="0" borderId="0" xfId="2" applyNumberFormat="1" applyFont="1" applyFill="1" applyBorder="1"/>
    <xf numFmtId="0" fontId="28" fillId="0" borderId="0" xfId="0" applyFont="1" applyAlignment="1">
      <alignment horizontal="center"/>
    </xf>
    <xf numFmtId="0" fontId="27" fillId="0" borderId="0" xfId="0" applyFont="1"/>
    <xf numFmtId="0" fontId="29" fillId="0" borderId="9" xfId="0" applyFont="1" applyBorder="1"/>
    <xf numFmtId="43" fontId="27" fillId="0" borderId="9" xfId="5" applyFont="1" applyBorder="1"/>
    <xf numFmtId="43" fontId="27" fillId="0" borderId="23" xfId="5" applyFont="1" applyBorder="1"/>
    <xf numFmtId="0" fontId="27" fillId="0" borderId="24" xfId="0" applyFont="1" applyBorder="1"/>
    <xf numFmtId="43" fontId="27" fillId="0" borderId="24" xfId="5" applyFont="1" applyBorder="1"/>
    <xf numFmtId="43" fontId="27" fillId="0" borderId="25" xfId="5" applyFont="1" applyBorder="1"/>
    <xf numFmtId="43" fontId="27" fillId="0" borderId="0" xfId="5" applyFont="1"/>
    <xf numFmtId="43" fontId="27" fillId="0" borderId="0" xfId="5" applyFont="1" applyBorder="1"/>
    <xf numFmtId="0" fontId="27" fillId="0" borderId="10" xfId="0" applyFont="1" applyBorder="1" applyAlignment="1">
      <alignment horizontal="center"/>
    </xf>
    <xf numFmtId="43" fontId="27" fillId="0" borderId="10" xfId="5" applyFont="1" applyBorder="1"/>
    <xf numFmtId="0" fontId="28" fillId="0" borderId="10" xfId="0" applyFont="1" applyBorder="1" applyAlignment="1">
      <alignment horizontal="center"/>
    </xf>
    <xf numFmtId="43" fontId="28" fillId="0" borderId="10" xfId="5" applyFont="1" applyBorder="1"/>
    <xf numFmtId="0" fontId="28" fillId="0" borderId="0" xfId="0" applyFont="1"/>
    <xf numFmtId="0" fontId="29" fillId="0" borderId="24" xfId="0" applyFont="1" applyBorder="1"/>
    <xf numFmtId="0" fontId="28" fillId="0" borderId="15" xfId="0" applyFont="1" applyBorder="1" applyAlignment="1">
      <alignment horizontal="center"/>
    </xf>
    <xf numFmtId="43" fontId="27" fillId="0" borderId="1" xfId="5" applyFont="1" applyBorder="1"/>
    <xf numFmtId="43" fontId="27" fillId="0" borderId="15" xfId="5" applyFont="1" applyBorder="1"/>
    <xf numFmtId="43" fontId="28" fillId="0" borderId="15" xfId="5" applyFont="1" applyBorder="1"/>
    <xf numFmtId="0" fontId="28" fillId="0" borderId="0" xfId="0" applyFont="1" applyFill="1" applyBorder="1"/>
    <xf numFmtId="43" fontId="28" fillId="0" borderId="0" xfId="5" applyFont="1" applyBorder="1"/>
    <xf numFmtId="43" fontId="28" fillId="0" borderId="14" xfId="0" applyNumberFormat="1" applyFont="1" applyBorder="1"/>
    <xf numFmtId="43" fontId="28" fillId="0" borderId="26" xfId="5" applyFont="1" applyBorder="1" applyAlignment="1">
      <alignment horizontal="center" vertical="center"/>
    </xf>
    <xf numFmtId="43" fontId="7" fillId="0" borderId="1" xfId="5" applyFont="1" applyBorder="1"/>
    <xf numFmtId="43" fontId="7" fillId="0" borderId="0" xfId="5" applyFont="1"/>
    <xf numFmtId="43" fontId="13" fillId="0" borderId="0" xfId="5" applyFont="1" applyFill="1"/>
    <xf numFmtId="43" fontId="18" fillId="0" borderId="14" xfId="5" applyNumberFormat="1" applyFont="1" applyFill="1" applyBorder="1" applyAlignment="1">
      <alignment horizontal="center"/>
    </xf>
    <xf numFmtId="43" fontId="48" fillId="0" borderId="3" xfId="5" applyFont="1" applyFill="1" applyBorder="1" applyAlignment="1">
      <alignment horizontal="center"/>
    </xf>
    <xf numFmtId="43" fontId="48" fillId="0" borderId="3" xfId="5" applyFont="1" applyFill="1" applyBorder="1"/>
    <xf numFmtId="43" fontId="48" fillId="0" borderId="5" xfId="5" applyFont="1" applyFill="1" applyBorder="1" applyAlignment="1">
      <alignment horizontal="center"/>
    </xf>
    <xf numFmtId="43" fontId="48" fillId="0" borderId="5" xfId="5" applyFont="1" applyFill="1" applyBorder="1"/>
    <xf numFmtId="43" fontId="48" fillId="0" borderId="4" xfId="5" applyFont="1" applyFill="1" applyBorder="1" applyAlignment="1">
      <alignment horizontal="center"/>
    </xf>
    <xf numFmtId="43" fontId="48" fillId="0" borderId="4" xfId="5" applyFont="1" applyFill="1" applyBorder="1"/>
    <xf numFmtId="0" fontId="19" fillId="0" borderId="0" xfId="0" applyFont="1"/>
    <xf numFmtId="0" fontId="19" fillId="0" borderId="27" xfId="0" applyFont="1" applyBorder="1"/>
    <xf numFmtId="0" fontId="19" fillId="0" borderId="25" xfId="0" applyFont="1" applyBorder="1"/>
    <xf numFmtId="0" fontId="19" fillId="0" borderId="16" xfId="0" applyFont="1" applyBorder="1"/>
    <xf numFmtId="0" fontId="19" fillId="0" borderId="17" xfId="0" applyFont="1" applyBorder="1"/>
    <xf numFmtId="0" fontId="19" fillId="0" borderId="0" xfId="0" applyFont="1" applyBorder="1"/>
    <xf numFmtId="0" fontId="19" fillId="0" borderId="2" xfId="0" applyFont="1" applyBorder="1"/>
    <xf numFmtId="0" fontId="32" fillId="0" borderId="0" xfId="0" applyFont="1"/>
    <xf numFmtId="0" fontId="32" fillId="0" borderId="0" xfId="0" applyFont="1" applyAlignment="1">
      <alignment horizontal="center"/>
    </xf>
    <xf numFmtId="0" fontId="33" fillId="0" borderId="0" xfId="4" applyFont="1" applyFill="1"/>
    <xf numFmtId="43" fontId="13" fillId="0" borderId="0" xfId="5" applyFont="1" applyFill="1" applyBorder="1"/>
    <xf numFmtId="43" fontId="13" fillId="0" borderId="0" xfId="5" applyFont="1" applyBorder="1"/>
    <xf numFmtId="0" fontId="7" fillId="0" borderId="0" xfId="4" applyFont="1" applyAlignment="1">
      <alignment horizontal="left"/>
    </xf>
    <xf numFmtId="0" fontId="7" fillId="0" borderId="0" xfId="4" applyFont="1"/>
    <xf numFmtId="43" fontId="7" fillId="0" borderId="28" xfId="2" applyFont="1" applyBorder="1"/>
    <xf numFmtId="43" fontId="13" fillId="0" borderId="0" xfId="4" applyNumberFormat="1" applyFont="1"/>
    <xf numFmtId="43" fontId="7" fillId="0" borderId="1" xfId="2" applyFont="1" applyBorder="1"/>
    <xf numFmtId="188" fontId="13" fillId="0" borderId="0" xfId="4" applyNumberFormat="1" applyFont="1"/>
    <xf numFmtId="0" fontId="13" fillId="0" borderId="0" xfId="4" applyFont="1" applyAlignment="1">
      <alignment horizontal="left" vertical="top"/>
    </xf>
    <xf numFmtId="0" fontId="13" fillId="0" borderId="0" xfId="4" applyFont="1" applyAlignment="1">
      <alignment vertical="top"/>
    </xf>
    <xf numFmtId="0" fontId="7" fillId="0" borderId="0" xfId="4" applyFont="1" applyAlignment="1">
      <alignment horizontal="center" vertical="center"/>
    </xf>
    <xf numFmtId="0" fontId="13" fillId="0" borderId="0" xfId="4" applyFont="1" applyAlignment="1">
      <alignment horizontal="center" vertical="center"/>
    </xf>
    <xf numFmtId="0" fontId="18" fillId="0" borderId="0" xfId="0" applyFont="1"/>
    <xf numFmtId="43" fontId="13" fillId="0" borderId="29" xfId="5" applyFont="1" applyBorder="1"/>
    <xf numFmtId="187" fontId="22" fillId="0" borderId="0" xfId="2" applyNumberFormat="1" applyFont="1" applyFill="1"/>
    <xf numFmtId="43" fontId="24" fillId="0" borderId="1" xfId="5" applyNumberFormat="1" applyFont="1" applyFill="1" applyBorder="1"/>
    <xf numFmtId="43" fontId="7" fillId="0" borderId="0" xfId="2" applyFont="1" applyBorder="1"/>
    <xf numFmtId="190" fontId="22" fillId="0" borderId="2" xfId="2" applyNumberFormat="1" applyFont="1" applyFill="1" applyBorder="1"/>
    <xf numFmtId="0" fontId="9" fillId="0" borderId="0" xfId="4" applyFont="1" applyBorder="1"/>
    <xf numFmtId="0" fontId="14" fillId="0" borderId="0" xfId="4" applyFont="1" applyBorder="1"/>
    <xf numFmtId="43" fontId="14" fillId="0" borderId="0" xfId="2" applyFont="1" applyBorder="1"/>
    <xf numFmtId="0" fontId="31" fillId="0" borderId="11" xfId="0" applyFont="1" applyBorder="1"/>
    <xf numFmtId="0" fontId="31" fillId="0" borderId="16" xfId="0" applyFont="1" applyBorder="1"/>
    <xf numFmtId="0" fontId="31" fillId="0" borderId="10" xfId="0" applyFont="1" applyBorder="1"/>
    <xf numFmtId="188" fontId="31" fillId="0" borderId="10" xfId="5" applyNumberFormat="1" applyFont="1" applyBorder="1"/>
    <xf numFmtId="188" fontId="31" fillId="0" borderId="10" xfId="0" applyNumberFormat="1" applyFont="1" applyBorder="1"/>
    <xf numFmtId="0" fontId="31" fillId="0" borderId="0" xfId="0" applyFont="1"/>
    <xf numFmtId="0" fontId="49" fillId="0" borderId="10" xfId="0" applyFont="1" applyBorder="1"/>
    <xf numFmtId="43" fontId="31" fillId="0" borderId="10" xfId="5" applyFont="1" applyBorder="1"/>
    <xf numFmtId="0" fontId="49" fillId="0" borderId="10" xfId="0" applyFont="1" applyBorder="1" applyAlignment="1">
      <alignment horizontal="left"/>
    </xf>
    <xf numFmtId="0" fontId="31" fillId="0" borderId="24" xfId="0" applyFont="1" applyBorder="1" applyAlignment="1">
      <alignment horizontal="left"/>
    </xf>
    <xf numFmtId="43" fontId="31" fillId="0" borderId="24" xfId="5" applyFont="1" applyBorder="1" applyAlignment="1">
      <alignment horizontal="left"/>
    </xf>
    <xf numFmtId="43" fontId="34" fillId="0" borderId="24" xfId="5" applyFont="1" applyBorder="1"/>
    <xf numFmtId="43" fontId="31" fillId="0" borderId="10" xfId="0" applyNumberFormat="1" applyFont="1" applyBorder="1"/>
    <xf numFmtId="0" fontId="36" fillId="0" borderId="0" xfId="0" applyFont="1"/>
    <xf numFmtId="43" fontId="36" fillId="0" borderId="0" xfId="5" applyFont="1" applyFill="1" applyAlignment="1">
      <alignment horizontal="center"/>
    </xf>
    <xf numFmtId="43" fontId="36" fillId="0" borderId="0" xfId="5" applyFont="1" applyAlignment="1">
      <alignment horizontal="center"/>
    </xf>
    <xf numFmtId="43" fontId="36" fillId="0" borderId="0" xfId="5" applyFont="1"/>
    <xf numFmtId="0" fontId="36" fillId="0" borderId="0" xfId="0" applyFont="1" applyBorder="1"/>
    <xf numFmtId="0" fontId="38" fillId="0" borderId="0" xfId="0" applyFont="1"/>
    <xf numFmtId="43" fontId="38" fillId="0" borderId="0" xfId="5" applyFont="1" applyFill="1" applyAlignment="1">
      <alignment horizontal="center"/>
    </xf>
    <xf numFmtId="43" fontId="39" fillId="0" borderId="0" xfId="5" applyFont="1" applyAlignment="1">
      <alignment horizontal="center"/>
    </xf>
    <xf numFmtId="43" fontId="39" fillId="0" borderId="0" xfId="5" applyFont="1"/>
    <xf numFmtId="0" fontId="39" fillId="0" borderId="9" xfId="0" applyFont="1" applyBorder="1" applyAlignment="1">
      <alignment horizontal="center"/>
    </xf>
    <xf numFmtId="43" fontId="39" fillId="0" borderId="11" xfId="5" applyFont="1" applyFill="1" applyBorder="1" applyAlignment="1">
      <alignment horizontal="center"/>
    </xf>
    <xf numFmtId="0" fontId="39" fillId="0" borderId="7" xfId="0" applyFont="1" applyBorder="1"/>
    <xf numFmtId="43" fontId="39" fillId="0" borderId="19" xfId="5" applyFont="1" applyFill="1" applyBorder="1" applyAlignment="1">
      <alignment horizontal="center"/>
    </xf>
    <xf numFmtId="43" fontId="39" fillId="0" borderId="7" xfId="5" applyFont="1" applyBorder="1" applyAlignment="1">
      <alignment horizontal="left"/>
    </xf>
    <xf numFmtId="188" fontId="39" fillId="0" borderId="7" xfId="5" applyNumberFormat="1" applyFont="1" applyBorder="1"/>
    <xf numFmtId="188" fontId="39" fillId="0" borderId="7" xfId="5" applyNumberFormat="1" applyFont="1" applyBorder="1" applyAlignment="1">
      <alignment horizontal="center"/>
    </xf>
    <xf numFmtId="43" fontId="39" fillId="0" borderId="7" xfId="5" applyFont="1" applyBorder="1" applyAlignment="1">
      <alignment horizontal="center"/>
    </xf>
    <xf numFmtId="43" fontId="39" fillId="0" borderId="3" xfId="5" applyFont="1" applyBorder="1" applyAlignment="1">
      <alignment horizontal="left"/>
    </xf>
    <xf numFmtId="0" fontId="39" fillId="0" borderId="3" xfId="0" applyFont="1" applyBorder="1"/>
    <xf numFmtId="43" fontId="39" fillId="0" borderId="6" xfId="5" applyFont="1" applyFill="1" applyBorder="1" applyAlignment="1">
      <alignment horizontal="center"/>
    </xf>
    <xf numFmtId="49" fontId="39" fillId="0" borderId="3" xfId="5" applyNumberFormat="1" applyFont="1" applyBorder="1" applyAlignment="1">
      <alignment horizontal="left"/>
    </xf>
    <xf numFmtId="43" fontId="39" fillId="0" borderId="3" xfId="5" applyFont="1" applyBorder="1"/>
    <xf numFmtId="43" fontId="39" fillId="0" borderId="3" xfId="5" applyFont="1" applyBorder="1" applyAlignment="1">
      <alignment horizontal="center"/>
    </xf>
    <xf numFmtId="43" fontId="39" fillId="0" borderId="24" xfId="5" applyFont="1" applyBorder="1" applyAlignment="1">
      <alignment horizontal="left"/>
    </xf>
    <xf numFmtId="0" fontId="40" fillId="0" borderId="3" xfId="0" applyFont="1" applyBorder="1"/>
    <xf numFmtId="49" fontId="39" fillId="0" borderId="3" xfId="5" applyNumberFormat="1" applyFont="1" applyBorder="1" applyAlignment="1">
      <alignment horizontal="center"/>
    </xf>
    <xf numFmtId="0" fontId="39" fillId="0" borderId="5" xfId="0" applyFont="1" applyBorder="1"/>
    <xf numFmtId="0" fontId="39" fillId="0" borderId="30" xfId="0" applyFont="1" applyBorder="1"/>
    <xf numFmtId="43" fontId="39" fillId="0" borderId="25" xfId="5" applyFont="1" applyFill="1" applyBorder="1" applyAlignment="1">
      <alignment horizontal="center"/>
    </xf>
    <xf numFmtId="49" fontId="39" fillId="0" borderId="24" xfId="5" applyNumberFormat="1" applyFont="1" applyBorder="1" applyAlignment="1">
      <alignment horizontal="center"/>
    </xf>
    <xf numFmtId="43" fontId="39" fillId="0" borderId="24" xfId="5" applyFont="1" applyBorder="1"/>
    <xf numFmtId="43" fontId="39" fillId="0" borderId="24" xfId="5" applyFont="1" applyBorder="1" applyAlignment="1">
      <alignment horizontal="center"/>
    </xf>
    <xf numFmtId="188" fontId="38" fillId="0" borderId="15" xfId="5" applyNumberFormat="1" applyFont="1" applyBorder="1" applyAlignment="1">
      <alignment horizontal="center"/>
    </xf>
    <xf numFmtId="188" fontId="38" fillId="0" borderId="15" xfId="5" applyNumberFormat="1" applyFont="1" applyBorder="1" applyAlignment="1">
      <alignment vertical="center"/>
    </xf>
    <xf numFmtId="43" fontId="38" fillId="0" borderId="15" xfId="5" applyFont="1" applyBorder="1" applyAlignment="1">
      <alignment horizontal="center"/>
    </xf>
    <xf numFmtId="43" fontId="39" fillId="0" borderId="11" xfId="5" applyFont="1" applyBorder="1" applyAlignment="1">
      <alignment horizontal="center"/>
    </xf>
    <xf numFmtId="43" fontId="28" fillId="0" borderId="0" xfId="0" applyNumberFormat="1" applyFont="1" applyBorder="1"/>
    <xf numFmtId="0" fontId="42" fillId="0" borderId="9" xfId="0" applyFont="1" applyBorder="1"/>
    <xf numFmtId="43" fontId="43" fillId="0" borderId="31" xfId="5" applyFont="1" applyBorder="1"/>
    <xf numFmtId="43" fontId="43" fillId="0" borderId="9" xfId="5" applyFont="1" applyBorder="1"/>
    <xf numFmtId="43" fontId="43" fillId="0" borderId="23" xfId="5" applyFont="1" applyBorder="1"/>
    <xf numFmtId="0" fontId="43" fillId="0" borderId="24" xfId="0" applyFont="1" applyBorder="1"/>
    <xf numFmtId="43" fontId="43" fillId="0" borderId="27" xfId="5" applyFont="1" applyBorder="1"/>
    <xf numFmtId="43" fontId="43" fillId="0" borderId="24" xfId="5" applyFont="1" applyBorder="1"/>
    <xf numFmtId="43" fontId="43" fillId="0" borderId="25" xfId="5" applyFont="1" applyBorder="1"/>
    <xf numFmtId="43" fontId="43" fillId="0" borderId="0" xfId="5" applyFont="1"/>
    <xf numFmtId="43" fontId="43" fillId="0" borderId="0" xfId="5" applyFont="1" applyBorder="1"/>
    <xf numFmtId="0" fontId="43" fillId="0" borderId="10" xfId="0" applyFont="1" applyBorder="1" applyAlignment="1">
      <alignment horizontal="center"/>
    </xf>
    <xf numFmtId="43" fontId="43" fillId="0" borderId="10" xfId="5" applyFont="1" applyBorder="1"/>
    <xf numFmtId="0" fontId="41" fillId="0" borderId="10" xfId="0" applyFont="1" applyBorder="1" applyAlignment="1">
      <alignment horizontal="center"/>
    </xf>
    <xf numFmtId="43" fontId="41" fillId="0" borderId="10" xfId="5" applyFont="1" applyBorder="1"/>
    <xf numFmtId="0" fontId="42" fillId="0" borderId="24" xfId="0" applyFont="1" applyBorder="1"/>
    <xf numFmtId="43" fontId="7" fillId="0" borderId="32" xfId="2" applyFont="1" applyBorder="1"/>
    <xf numFmtId="0" fontId="31" fillId="0" borderId="24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19" fillId="0" borderId="23" xfId="0" applyFont="1" applyBorder="1"/>
    <xf numFmtId="0" fontId="19" fillId="0" borderId="9" xfId="0" applyFont="1" applyBorder="1"/>
    <xf numFmtId="0" fontId="19" fillId="0" borderId="24" xfId="0" applyFont="1" applyBorder="1"/>
    <xf numFmtId="43" fontId="19" fillId="0" borderId="24" xfId="5" applyFont="1" applyBorder="1"/>
    <xf numFmtId="188" fontId="19" fillId="0" borderId="24" xfId="5" applyNumberFormat="1" applyFont="1" applyBorder="1"/>
    <xf numFmtId="188" fontId="19" fillId="0" borderId="11" xfId="5" applyNumberFormat="1" applyFont="1" applyBorder="1"/>
    <xf numFmtId="43" fontId="19" fillId="0" borderId="10" xfId="5" applyFont="1" applyBorder="1"/>
    <xf numFmtId="43" fontId="19" fillId="0" borderId="0" xfId="5" applyFont="1"/>
    <xf numFmtId="0" fontId="23" fillId="0" borderId="31" xfId="0" applyFont="1" applyBorder="1"/>
    <xf numFmtId="0" fontId="23" fillId="0" borderId="27" xfId="0" applyFont="1" applyBorder="1"/>
    <xf numFmtId="0" fontId="18" fillId="0" borderId="31" xfId="0" applyFont="1" applyBorder="1" applyAlignment="1">
      <alignment horizontal="center"/>
    </xf>
    <xf numFmtId="0" fontId="44" fillId="0" borderId="16" xfId="0" applyFont="1" applyBorder="1" applyAlignment="1"/>
    <xf numFmtId="0" fontId="44" fillId="0" borderId="17" xfId="0" applyFont="1" applyBorder="1" applyAlignment="1"/>
    <xf numFmtId="0" fontId="18" fillId="0" borderId="16" xfId="0" applyFont="1" applyBorder="1"/>
    <xf numFmtId="43" fontId="18" fillId="0" borderId="10" xfId="5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/>
    <xf numFmtId="0" fontId="38" fillId="0" borderId="10" xfId="0" applyFont="1" applyBorder="1" applyAlignment="1">
      <alignment horizontal="center"/>
    </xf>
    <xf numFmtId="43" fontId="39" fillId="0" borderId="21" xfId="5" applyFont="1" applyBorder="1"/>
    <xf numFmtId="43" fontId="39" fillId="0" borderId="3" xfId="5" applyNumberFormat="1" applyFont="1" applyBorder="1" applyAlignment="1">
      <alignment horizontal="center"/>
    </xf>
    <xf numFmtId="0" fontId="39" fillId="0" borderId="27" xfId="0" applyFont="1" applyBorder="1"/>
    <xf numFmtId="0" fontId="39" fillId="0" borderId="25" xfId="0" applyFont="1" applyBorder="1"/>
    <xf numFmtId="0" fontId="39" fillId="0" borderId="33" xfId="0" applyFont="1" applyBorder="1"/>
    <xf numFmtId="43" fontId="39" fillId="0" borderId="27" xfId="5" applyFont="1" applyBorder="1"/>
    <xf numFmtId="43" fontId="39" fillId="0" borderId="24" xfId="5" applyNumberFormat="1" applyFont="1" applyBorder="1" applyAlignment="1">
      <alignment horizontal="center"/>
    </xf>
    <xf numFmtId="43" fontId="38" fillId="0" borderId="34" xfId="0" applyNumberFormat="1" applyFont="1" applyBorder="1" applyAlignment="1">
      <alignment horizontal="center"/>
    </xf>
    <xf numFmtId="43" fontId="38" fillId="0" borderId="35" xfId="5" applyFont="1" applyBorder="1"/>
    <xf numFmtId="43" fontId="38" fillId="0" borderId="0" xfId="0" applyNumberFormat="1" applyFont="1" applyBorder="1"/>
    <xf numFmtId="0" fontId="39" fillId="0" borderId="0" xfId="0" applyFont="1" applyBorder="1"/>
    <xf numFmtId="0" fontId="50" fillId="0" borderId="0" xfId="0" applyFont="1"/>
    <xf numFmtId="0" fontId="51" fillId="0" borderId="0" xfId="0" applyFont="1"/>
    <xf numFmtId="0" fontId="38" fillId="0" borderId="0" xfId="0" applyFont="1" applyBorder="1" applyAlignment="1"/>
    <xf numFmtId="0" fontId="39" fillId="0" borderId="0" xfId="0" applyFont="1" applyBorder="1" applyAlignment="1"/>
    <xf numFmtId="0" fontId="38" fillId="0" borderId="0" xfId="0" applyFont="1" applyBorder="1" applyAlignment="1">
      <alignment horizontal="center"/>
    </xf>
    <xf numFmtId="43" fontId="39" fillId="0" borderId="0" xfId="5" applyFont="1" applyBorder="1"/>
    <xf numFmtId="0" fontId="38" fillId="0" borderId="0" xfId="0" applyFont="1" applyAlignment="1"/>
    <xf numFmtId="43" fontId="39" fillId="0" borderId="0" xfId="5" applyFont="1" applyBorder="1" applyAlignment="1">
      <alignment horizontal="center"/>
    </xf>
    <xf numFmtId="43" fontId="39" fillId="0" borderId="0" xfId="5" applyNumberFormat="1" applyFont="1" applyBorder="1" applyAlignment="1">
      <alignment horizontal="center"/>
    </xf>
    <xf numFmtId="0" fontId="39" fillId="0" borderId="20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6" fillId="0" borderId="3" xfId="0" applyFont="1" applyBorder="1"/>
    <xf numFmtId="0" fontId="39" fillId="0" borderId="21" xfId="0" applyFont="1" applyBorder="1" applyAlignment="1">
      <alignment horizontal="left"/>
    </xf>
    <xf numFmtId="0" fontId="39" fillId="0" borderId="6" xfId="0" applyFont="1" applyBorder="1" applyAlignment="1">
      <alignment horizontal="left"/>
    </xf>
    <xf numFmtId="0" fontId="39" fillId="0" borderId="20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6" xfId="0" applyFont="1" applyBorder="1" applyAlignment="1">
      <alignment horizontal="center"/>
    </xf>
    <xf numFmtId="0" fontId="39" fillId="0" borderId="36" xfId="0" applyFont="1" applyBorder="1"/>
    <xf numFmtId="0" fontId="36" fillId="0" borderId="37" xfId="0" applyFont="1" applyBorder="1"/>
    <xf numFmtId="43" fontId="39" fillId="0" borderId="25" xfId="5" applyFont="1" applyBorder="1"/>
    <xf numFmtId="43" fontId="38" fillId="0" borderId="0" xfId="5" applyFont="1" applyBorder="1"/>
    <xf numFmtId="0" fontId="45" fillId="0" borderId="0" xfId="0" applyFont="1"/>
    <xf numFmtId="0" fontId="38" fillId="0" borderId="9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9" fillId="0" borderId="4" xfId="0" applyFont="1" applyBorder="1"/>
    <xf numFmtId="43" fontId="39" fillId="0" borderId="4" xfId="5" applyFont="1" applyBorder="1"/>
    <xf numFmtId="43" fontId="39" fillId="0" borderId="20" xfId="5" applyFont="1" applyBorder="1"/>
    <xf numFmtId="43" fontId="39" fillId="0" borderId="4" xfId="5" applyNumberFormat="1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38" xfId="0" applyFont="1" applyBorder="1"/>
    <xf numFmtId="43" fontId="39" fillId="0" borderId="5" xfId="5" applyFont="1" applyBorder="1"/>
    <xf numFmtId="43" fontId="39" fillId="0" borderId="22" xfId="5" applyFont="1" applyBorder="1"/>
    <xf numFmtId="0" fontId="39" fillId="0" borderId="39" xfId="0" applyFont="1" applyBorder="1"/>
    <xf numFmtId="0" fontId="36" fillId="0" borderId="10" xfId="0" applyFont="1" applyBorder="1"/>
    <xf numFmtId="43" fontId="39" fillId="0" borderId="10" xfId="5" applyFont="1" applyBorder="1"/>
    <xf numFmtId="43" fontId="39" fillId="0" borderId="10" xfId="5" applyNumberFormat="1" applyFont="1" applyBorder="1" applyAlignment="1">
      <alignment horizontal="center"/>
    </xf>
    <xf numFmtId="0" fontId="39" fillId="0" borderId="16" xfId="0" applyFont="1" applyBorder="1" applyAlignment="1">
      <alignment horizontal="left"/>
    </xf>
    <xf numFmtId="0" fontId="39" fillId="0" borderId="17" xfId="0" applyFont="1" applyBorder="1" applyAlignment="1">
      <alignment horizontal="left"/>
    </xf>
    <xf numFmtId="43" fontId="38" fillId="0" borderId="40" xfId="0" applyNumberFormat="1" applyFont="1" applyBorder="1" applyAlignment="1">
      <alignment horizontal="center"/>
    </xf>
    <xf numFmtId="43" fontId="38" fillId="0" borderId="33" xfId="5" applyFont="1" applyBorder="1"/>
    <xf numFmtId="0" fontId="31" fillId="0" borderId="0" xfId="0" applyFont="1" applyBorder="1" applyAlignment="1">
      <alignment horizontal="center"/>
    </xf>
    <xf numFmtId="188" fontId="31" fillId="0" borderId="0" xfId="0" applyNumberFormat="1" applyFont="1" applyBorder="1"/>
    <xf numFmtId="43" fontId="31" fillId="0" borderId="11" xfId="0" applyNumberFormat="1" applyFont="1" applyBorder="1"/>
    <xf numFmtId="0" fontId="46" fillId="0" borderId="0" xfId="4" applyFont="1"/>
    <xf numFmtId="43" fontId="21" fillId="0" borderId="0" xfId="5" applyFont="1" applyFill="1"/>
    <xf numFmtId="43" fontId="33" fillId="0" borderId="0" xfId="5" applyFont="1" applyFill="1"/>
    <xf numFmtId="43" fontId="21" fillId="0" borderId="0" xfId="5" applyFont="1" applyFill="1" applyBorder="1"/>
    <xf numFmtId="43" fontId="19" fillId="0" borderId="0" xfId="4" applyNumberFormat="1" applyFont="1" applyFill="1"/>
    <xf numFmtId="43" fontId="19" fillId="0" borderId="2" xfId="4" applyNumberFormat="1" applyFont="1" applyFill="1" applyBorder="1"/>
    <xf numFmtId="0" fontId="13" fillId="0" borderId="0" xfId="4" applyFont="1" applyBorder="1"/>
    <xf numFmtId="0" fontId="7" fillId="0" borderId="0" xfId="4" applyFont="1" applyBorder="1"/>
    <xf numFmtId="43" fontId="12" fillId="0" borderId="0" xfId="5" applyFont="1"/>
    <xf numFmtId="43" fontId="11" fillId="0" borderId="1" xfId="4" applyNumberFormat="1" applyFont="1" applyBorder="1" applyAlignment="1">
      <alignment horizontal="center"/>
    </xf>
    <xf numFmtId="0" fontId="8" fillId="0" borderId="41" xfId="4" applyFont="1" applyBorder="1" applyAlignment="1"/>
    <xf numFmtId="0" fontId="8" fillId="0" borderId="32" xfId="4" applyFont="1" applyBorder="1" applyAlignment="1"/>
    <xf numFmtId="0" fontId="8" fillId="0" borderId="39" xfId="4" applyFont="1" applyBorder="1" applyAlignment="1"/>
    <xf numFmtId="43" fontId="8" fillId="0" borderId="41" xfId="4" applyNumberFormat="1" applyFont="1" applyBorder="1" applyAlignment="1"/>
    <xf numFmtId="0" fontId="12" fillId="0" borderId="32" xfId="4" applyFont="1" applyBorder="1" applyAlignment="1">
      <alignment horizontal="center"/>
    </xf>
    <xf numFmtId="0" fontId="32" fillId="0" borderId="9" xfId="0" applyFont="1" applyBorder="1"/>
    <xf numFmtId="0" fontId="32" fillId="0" borderId="11" xfId="0" applyFont="1" applyBorder="1"/>
    <xf numFmtId="0" fontId="32" fillId="0" borderId="10" xfId="0" applyFont="1" applyBorder="1"/>
    <xf numFmtId="0" fontId="32" fillId="0" borderId="10" xfId="0" applyFont="1" applyBorder="1" applyAlignment="1">
      <alignment horizontal="center"/>
    </xf>
    <xf numFmtId="188" fontId="31" fillId="0" borderId="11" xfId="0" applyNumberFormat="1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1" fillId="0" borderId="31" xfId="0" applyFont="1" applyBorder="1" applyAlignment="1">
      <alignment horizontal="center"/>
    </xf>
    <xf numFmtId="0" fontId="15" fillId="0" borderId="0" xfId="4" applyFont="1"/>
    <xf numFmtId="43" fontId="11" fillId="0" borderId="0" xfId="2" applyFont="1" applyAlignment="1">
      <alignment horizontal="center"/>
    </xf>
    <xf numFmtId="0" fontId="47" fillId="0" borderId="0" xfId="0" applyFont="1"/>
    <xf numFmtId="43" fontId="14" fillId="0" borderId="0" xfId="5" applyFont="1"/>
    <xf numFmtId="43" fontId="12" fillId="0" borderId="29" xfId="5" applyFont="1" applyBorder="1"/>
    <xf numFmtId="0" fontId="11" fillId="0" borderId="0" xfId="4" applyFont="1" applyBorder="1"/>
    <xf numFmtId="0" fontId="12" fillId="0" borderId="0" xfId="4" applyFont="1" applyBorder="1"/>
    <xf numFmtId="43" fontId="12" fillId="0" borderId="0" xfId="2" applyFont="1" applyBorder="1"/>
    <xf numFmtId="0" fontId="5" fillId="0" borderId="0" xfId="4" applyFont="1" applyBorder="1"/>
    <xf numFmtId="43" fontId="12" fillId="0" borderId="0" xfId="5" applyFont="1" applyBorder="1"/>
    <xf numFmtId="0" fontId="11" fillId="0" borderId="0" xfId="4" applyFont="1" applyBorder="1" applyAlignment="1">
      <alignment horizontal="center"/>
    </xf>
    <xf numFmtId="43" fontId="11" fillId="0" borderId="0" xfId="4" applyNumberFormat="1" applyFont="1" applyBorder="1" applyAlignment="1">
      <alignment horizontal="center"/>
    </xf>
    <xf numFmtId="43" fontId="13" fillId="0" borderId="1" xfId="2" applyFont="1" applyBorder="1"/>
    <xf numFmtId="43" fontId="13" fillId="0" borderId="32" xfId="2" applyFont="1" applyBorder="1"/>
    <xf numFmtId="43" fontId="13" fillId="0" borderId="42" xfId="2" applyFont="1" applyBorder="1"/>
    <xf numFmtId="0" fontId="40" fillId="0" borderId="5" xfId="0" applyFont="1" applyBorder="1"/>
    <xf numFmtId="49" fontId="39" fillId="0" borderId="24" xfId="5" applyNumberFormat="1" applyFont="1" applyBorder="1" applyAlignment="1">
      <alignment horizontal="left"/>
    </xf>
    <xf numFmtId="188" fontId="39" fillId="0" borderId="3" xfId="5" applyNumberFormat="1" applyFont="1" applyBorder="1"/>
    <xf numFmtId="43" fontId="39" fillId="0" borderId="25" xfId="5" applyFont="1" applyBorder="1" applyAlignment="1">
      <alignment horizontal="center"/>
    </xf>
    <xf numFmtId="43" fontId="39" fillId="0" borderId="4" xfId="5" applyFont="1" applyBorder="1" applyAlignment="1">
      <alignment horizontal="left"/>
    </xf>
    <xf numFmtId="188" fontId="38" fillId="0" borderId="0" xfId="5" applyNumberFormat="1" applyFont="1" applyBorder="1" applyAlignment="1">
      <alignment horizontal="center"/>
    </xf>
    <xf numFmtId="188" fontId="38" fillId="0" borderId="0" xfId="5" applyNumberFormat="1" applyFont="1" applyBorder="1" applyAlignment="1">
      <alignment vertical="center"/>
    </xf>
    <xf numFmtId="43" fontId="38" fillId="0" borderId="0" xfId="5" applyFont="1" applyBorder="1" applyAlignment="1">
      <alignment horizontal="center"/>
    </xf>
    <xf numFmtId="188" fontId="38" fillId="0" borderId="10" xfId="5" applyNumberFormat="1" applyFont="1" applyBorder="1" applyAlignment="1">
      <alignment horizontal="center"/>
    </xf>
    <xf numFmtId="188" fontId="38" fillId="0" borderId="10" xfId="5" applyNumberFormat="1" applyFont="1" applyBorder="1" applyAlignment="1">
      <alignment vertical="center"/>
    </xf>
    <xf numFmtId="43" fontId="38" fillId="0" borderId="10" xfId="5" applyFont="1" applyBorder="1" applyAlignment="1">
      <alignment horizontal="center"/>
    </xf>
    <xf numFmtId="43" fontId="39" fillId="0" borderId="10" xfId="5" applyFont="1" applyBorder="1" applyAlignment="1">
      <alignment horizontal="center"/>
    </xf>
    <xf numFmtId="188" fontId="39" fillId="0" borderId="3" xfId="5" applyNumberFormat="1" applyFont="1" applyBorder="1" applyAlignment="1">
      <alignment horizontal="center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43" fontId="39" fillId="0" borderId="24" xfId="5" applyFont="1" applyFill="1" applyBorder="1" applyAlignment="1">
      <alignment horizontal="center"/>
    </xf>
    <xf numFmtId="43" fontId="39" fillId="0" borderId="24" xfId="5" applyFont="1" applyBorder="1" applyAlignment="1">
      <alignment horizontal="center" vertical="center"/>
    </xf>
    <xf numFmtId="43" fontId="39" fillId="0" borderId="7" xfId="5" applyFont="1" applyBorder="1"/>
    <xf numFmtId="43" fontId="38" fillId="0" borderId="15" xfId="5" applyNumberFormat="1" applyFont="1" applyBorder="1" applyAlignment="1">
      <alignment horizontal="center"/>
    </xf>
    <xf numFmtId="43" fontId="38" fillId="0" borderId="10" xfId="5" applyNumberFormat="1" applyFont="1" applyBorder="1" applyAlignment="1">
      <alignment horizontal="center"/>
    </xf>
    <xf numFmtId="43" fontId="38" fillId="0" borderId="0" xfId="5" applyNumberFormat="1" applyFont="1" applyBorder="1" applyAlignment="1">
      <alignment horizontal="center"/>
    </xf>
    <xf numFmtId="43" fontId="39" fillId="0" borderId="30" xfId="5" applyFont="1" applyBorder="1" applyAlignment="1">
      <alignment horizontal="left"/>
    </xf>
    <xf numFmtId="43" fontId="52" fillId="0" borderId="0" xfId="5" applyFont="1"/>
    <xf numFmtId="0" fontId="31" fillId="0" borderId="0" xfId="0" applyFont="1" applyBorder="1" applyAlignment="1">
      <alignment horizontal="center"/>
    </xf>
    <xf numFmtId="43" fontId="18" fillId="0" borderId="0" xfId="2" applyFont="1" applyFill="1"/>
    <xf numFmtId="43" fontId="19" fillId="0" borderId="0" xfId="4" applyNumberFormat="1" applyFont="1" applyFill="1" applyBorder="1"/>
    <xf numFmtId="190" fontId="22" fillId="0" borderId="0" xfId="2" applyNumberFormat="1" applyFont="1" applyFill="1" applyBorder="1"/>
    <xf numFmtId="43" fontId="53" fillId="0" borderId="0" xfId="5" applyFont="1" applyFill="1"/>
    <xf numFmtId="0" fontId="39" fillId="0" borderId="6" xfId="0" applyFont="1" applyBorder="1"/>
    <xf numFmtId="0" fontId="39" fillId="0" borderId="22" xfId="0" applyFont="1" applyBorder="1" applyAlignment="1">
      <alignment horizontal="left"/>
    </xf>
    <xf numFmtId="0" fontId="39" fillId="0" borderId="38" xfId="0" applyFont="1" applyBorder="1" applyAlignment="1">
      <alignment horizontal="left"/>
    </xf>
    <xf numFmtId="0" fontId="39" fillId="0" borderId="27" xfId="0" applyFont="1" applyBorder="1" applyAlignment="1">
      <alignment horizontal="left"/>
    </xf>
    <xf numFmtId="0" fontId="39" fillId="0" borderId="25" xfId="0" applyFont="1" applyBorder="1" applyAlignment="1">
      <alignment horizontal="left"/>
    </xf>
    <xf numFmtId="0" fontId="13" fillId="0" borderId="0" xfId="4" applyFont="1" applyAlignment="1">
      <alignment horizontal="left" vertical="top" indent="8"/>
    </xf>
    <xf numFmtId="0" fontId="13" fillId="0" borderId="0" xfId="4" applyFont="1" applyAlignment="1">
      <alignment horizontal="left" indent="4"/>
    </xf>
    <xf numFmtId="0" fontId="13" fillId="0" borderId="0" xfId="4" applyFont="1" applyAlignment="1">
      <alignment horizontal="left" indent="5"/>
    </xf>
    <xf numFmtId="0" fontId="13" fillId="0" borderId="0" xfId="4" applyFont="1" applyAlignment="1">
      <alignment horizontal="left" indent="7"/>
    </xf>
    <xf numFmtId="0" fontId="13" fillId="0" borderId="0" xfId="4" applyFont="1" applyAlignment="1">
      <alignment horizontal="left" indent="8"/>
    </xf>
    <xf numFmtId="0" fontId="13" fillId="0" borderId="0" xfId="4" applyFont="1" applyAlignment="1">
      <alignment horizontal="left" indent="11"/>
    </xf>
    <xf numFmtId="0" fontId="7" fillId="0" borderId="0" xfId="4" applyFont="1" applyAlignment="1">
      <alignment horizontal="left" indent="4"/>
    </xf>
    <xf numFmtId="0" fontId="7" fillId="0" borderId="0" xfId="4" applyFont="1" applyAlignment="1">
      <alignment horizontal="left" indent="5"/>
    </xf>
    <xf numFmtId="0" fontId="7" fillId="0" borderId="0" xfId="4" applyFont="1" applyAlignment="1">
      <alignment horizontal="left" indent="7"/>
    </xf>
    <xf numFmtId="0" fontId="22" fillId="0" borderId="21" xfId="0" applyFont="1" applyFill="1" applyBorder="1" applyAlignment="1">
      <alignment horizontal="left"/>
    </xf>
    <xf numFmtId="0" fontId="22" fillId="0" borderId="6" xfId="0" applyFont="1" applyFill="1" applyBorder="1" applyAlignment="1">
      <alignment horizontal="left"/>
    </xf>
    <xf numFmtId="0" fontId="24" fillId="0" borderId="43" xfId="0" applyFont="1" applyFill="1" applyBorder="1" applyAlignment="1">
      <alignment horizontal="center"/>
    </xf>
    <xf numFmtId="0" fontId="24" fillId="0" borderId="44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41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43" fontId="19" fillId="0" borderId="31" xfId="5" applyFont="1" applyFill="1" applyBorder="1" applyAlignment="1">
      <alignment horizontal="center"/>
    </xf>
    <xf numFmtId="43" fontId="19" fillId="0" borderId="23" xfId="5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37" fillId="0" borderId="0" xfId="4" applyFont="1" applyAlignment="1">
      <alignment horizontal="center"/>
    </xf>
    <xf numFmtId="0" fontId="7" fillId="0" borderId="0" xfId="4" applyFont="1" applyAlignment="1">
      <alignment horizontal="center"/>
    </xf>
    <xf numFmtId="0" fontId="11" fillId="0" borderId="0" xfId="4" applyFont="1" applyAlignment="1">
      <alignment horizontal="center"/>
    </xf>
    <xf numFmtId="0" fontId="12" fillId="0" borderId="41" xfId="4" applyFont="1" applyBorder="1" applyAlignment="1">
      <alignment horizontal="center"/>
    </xf>
    <xf numFmtId="0" fontId="12" fillId="0" borderId="39" xfId="4" applyFont="1" applyBorder="1" applyAlignment="1">
      <alignment horizontal="center"/>
    </xf>
    <xf numFmtId="43" fontId="12" fillId="0" borderId="27" xfId="2" applyFont="1" applyBorder="1" applyAlignment="1">
      <alignment horizontal="center"/>
    </xf>
    <xf numFmtId="43" fontId="12" fillId="0" borderId="0" xfId="2" applyFont="1" applyBorder="1" applyAlignment="1">
      <alignment horizontal="center"/>
    </xf>
    <xf numFmtId="0" fontId="12" fillId="0" borderId="41" xfId="4" applyFont="1" applyBorder="1" applyAlignment="1">
      <alignment horizontal="left"/>
    </xf>
    <xf numFmtId="0" fontId="12" fillId="0" borderId="32" xfId="4" applyFont="1" applyBorder="1" applyAlignment="1">
      <alignment horizontal="left"/>
    </xf>
    <xf numFmtId="0" fontId="12" fillId="0" borderId="39" xfId="4" applyFont="1" applyBorder="1" applyAlignment="1">
      <alignment horizontal="left"/>
    </xf>
    <xf numFmtId="43" fontId="19" fillId="0" borderId="41" xfId="5" applyFont="1" applyBorder="1" applyAlignment="1">
      <alignment horizontal="center"/>
    </xf>
    <xf numFmtId="43" fontId="19" fillId="0" borderId="39" xfId="5" applyFont="1" applyBorder="1" applyAlignment="1">
      <alignment horizontal="center"/>
    </xf>
    <xf numFmtId="0" fontId="12" fillId="0" borderId="32" xfId="4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43" fontId="19" fillId="0" borderId="27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6" fillId="0" borderId="0" xfId="4" applyFont="1" applyAlignment="1">
      <alignment horizontal="center" vertical="center"/>
    </xf>
    <xf numFmtId="0" fontId="9" fillId="0" borderId="0" xfId="4" applyFont="1" applyAlignment="1">
      <alignment horizontal="center"/>
    </xf>
    <xf numFmtId="0" fontId="20" fillId="0" borderId="0" xfId="4" applyFont="1" applyFill="1" applyAlignment="1">
      <alignment horizontal="center"/>
    </xf>
    <xf numFmtId="43" fontId="19" fillId="0" borderId="32" xfId="5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43" fontId="28" fillId="0" borderId="9" xfId="5" applyFont="1" applyBorder="1" applyAlignment="1">
      <alignment horizontal="center" vertical="center" wrapText="1"/>
    </xf>
    <xf numFmtId="43" fontId="28" fillId="0" borderId="11" xfId="5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43" fontId="28" fillId="0" borderId="11" xfId="5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41" fillId="0" borderId="9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43" fontId="41" fillId="0" borderId="9" xfId="5" applyFont="1" applyBorder="1" applyAlignment="1">
      <alignment horizontal="center" vertical="center" wrapText="1"/>
    </xf>
    <xf numFmtId="43" fontId="41" fillId="0" borderId="11" xfId="5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3" fontId="41" fillId="0" borderId="11" xfId="5" applyFont="1" applyBorder="1" applyAlignment="1">
      <alignment horizontal="center" vertical="center"/>
    </xf>
    <xf numFmtId="43" fontId="41" fillId="0" borderId="9" xfId="5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43" fontId="28" fillId="0" borderId="9" xfId="5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188" fontId="19" fillId="0" borderId="31" xfId="5" applyNumberFormat="1" applyFont="1" applyBorder="1" applyAlignment="1">
      <alignment horizontal="center"/>
    </xf>
    <xf numFmtId="188" fontId="19" fillId="0" borderId="23" xfId="5" applyNumberFormat="1" applyFont="1" applyBorder="1" applyAlignment="1">
      <alignment horizontal="center"/>
    </xf>
    <xf numFmtId="188" fontId="19" fillId="0" borderId="27" xfId="5" applyNumberFormat="1" applyFont="1" applyBorder="1" applyAlignment="1">
      <alignment horizontal="center"/>
    </xf>
    <xf numFmtId="188" fontId="19" fillId="0" borderId="25" xfId="5" applyNumberFormat="1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1" fillId="0" borderId="2" xfId="0" applyFont="1" applyBorder="1" applyAlignment="1">
      <alignment horizontal="left"/>
    </xf>
    <xf numFmtId="0" fontId="31" fillId="0" borderId="41" xfId="0" applyFont="1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38" fillId="0" borderId="41" xfId="0" applyFont="1" applyBorder="1" applyAlignment="1">
      <alignment horizontal="center"/>
    </xf>
    <xf numFmtId="0" fontId="38" fillId="0" borderId="32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43" fontId="39" fillId="0" borderId="9" xfId="5" applyFont="1" applyBorder="1" applyAlignment="1">
      <alignment horizontal="center" vertical="center"/>
    </xf>
    <xf numFmtId="43" fontId="39" fillId="0" borderId="11" xfId="5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8" fillId="0" borderId="45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46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38" fillId="0" borderId="47" xfId="0" applyFont="1" applyBorder="1" applyAlignment="1">
      <alignment horizontal="center"/>
    </xf>
    <xf numFmtId="0" fontId="38" fillId="0" borderId="48" xfId="0" applyFont="1" applyBorder="1" applyAlignment="1">
      <alignment horizontal="center"/>
    </xf>
    <xf numFmtId="0" fontId="38" fillId="0" borderId="34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8" fillId="0" borderId="49" xfId="0" applyFont="1" applyBorder="1" applyAlignment="1">
      <alignment horizontal="center"/>
    </xf>
    <xf numFmtId="0" fontId="38" fillId="0" borderId="50" xfId="0" applyFont="1" applyBorder="1" applyAlignment="1">
      <alignment horizontal="center"/>
    </xf>
    <xf numFmtId="0" fontId="38" fillId="0" borderId="40" xfId="0" applyFont="1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9" fillId="0" borderId="21" xfId="0" applyFont="1" applyBorder="1" applyAlignment="1">
      <alignment horizontal="left"/>
    </xf>
    <xf numFmtId="0" fontId="39" fillId="0" borderId="6" xfId="0" applyFont="1" applyBorder="1" applyAlignment="1">
      <alignment horizontal="left"/>
    </xf>
    <xf numFmtId="0" fontId="39" fillId="0" borderId="18" xfId="0" applyFont="1" applyBorder="1" applyAlignment="1">
      <alignment horizontal="left"/>
    </xf>
    <xf numFmtId="0" fontId="39" fillId="0" borderId="19" xfId="0" applyFont="1" applyBorder="1" applyAlignment="1">
      <alignment horizontal="left"/>
    </xf>
    <xf numFmtId="0" fontId="11" fillId="0" borderId="0" xfId="4" applyFont="1" applyBorder="1" applyAlignment="1">
      <alignment horizontal="center"/>
    </xf>
  </cellXfs>
  <cellStyles count="10">
    <cellStyle name="Comma 2" xfId="1"/>
    <cellStyle name="Comma_การเงินปี 50" xfId="2"/>
    <cellStyle name="Normal 2" xfId="3"/>
    <cellStyle name="Normal_การเงินปี 50" xfId="4"/>
    <cellStyle name="เครื่องหมายจุลภาค" xfId="5" builtinId="3"/>
    <cellStyle name="เครื่องหมายจุลภาค 2" xfId="6"/>
    <cellStyle name="เครื่องหมายจุลภาค 3" xfId="7"/>
    <cellStyle name="ปกติ" xfId="0" builtinId="0"/>
    <cellStyle name="ปกติ 2" xfId="8"/>
    <cellStyle name="ปกติ 3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0"/>
  <sheetViews>
    <sheetView zoomScaleNormal="100" workbookViewId="0">
      <pane xSplit="2" ySplit="6" topLeftCell="E31" activePane="bottomRight" state="frozen"/>
      <selection pane="topRight" activeCell="C1" sqref="C1"/>
      <selection pane="bottomLeft" activeCell="A8" sqref="A8"/>
      <selection pane="bottomRight" activeCell="G31" sqref="G31"/>
    </sheetView>
  </sheetViews>
  <sheetFormatPr defaultColWidth="13.42578125" defaultRowHeight="23.25"/>
  <cols>
    <col min="1" max="1" width="2.5703125" style="105" customWidth="1"/>
    <col min="2" max="2" width="45" style="105" customWidth="1"/>
    <col min="3" max="3" width="7.85546875" style="89" bestFit="1" customWidth="1"/>
    <col min="4" max="5" width="13.42578125" style="90" customWidth="1"/>
    <col min="6" max="6" width="15" style="30" customWidth="1"/>
    <col min="7" max="7" width="15.140625" style="31" customWidth="1"/>
    <col min="8" max="8" width="14.5703125" style="30" customWidth="1"/>
    <col min="9" max="9" width="14.85546875" style="31" customWidth="1"/>
    <col min="10" max="10" width="5.28515625" style="31" customWidth="1"/>
    <col min="11" max="11" width="13" style="30" customWidth="1"/>
    <col min="12" max="12" width="3.5703125" style="30" customWidth="1"/>
    <col min="13" max="13" width="12.5703125" style="31" customWidth="1"/>
    <col min="14" max="14" width="5.140625" style="30" customWidth="1"/>
    <col min="15" max="15" width="13.42578125" style="30" customWidth="1"/>
    <col min="16" max="16" width="4.5703125" style="53" customWidth="1"/>
    <col min="17" max="17" width="13.42578125" style="31" customWidth="1"/>
    <col min="18" max="18" width="13.42578125" style="30" customWidth="1"/>
    <col min="19" max="19" width="16.140625" style="32" customWidth="1"/>
    <col min="20" max="22" width="13.42578125" style="30" customWidth="1"/>
    <col min="23" max="23" width="13.42578125" style="31" customWidth="1"/>
    <col min="24" max="16384" width="13.42578125" style="30"/>
  </cols>
  <sheetData>
    <row r="1" spans="1:19">
      <c r="A1" s="414" t="s">
        <v>1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</row>
    <row r="2" spans="1:19">
      <c r="A2" s="414" t="s">
        <v>0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</row>
    <row r="3" spans="1:19">
      <c r="A3" s="414" t="s">
        <v>141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</row>
    <row r="4" spans="1:19">
      <c r="A4" s="415" t="s">
        <v>393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</row>
    <row r="5" spans="1:19">
      <c r="A5" s="406" t="s">
        <v>2</v>
      </c>
      <c r="B5" s="407"/>
      <c r="C5" s="58" t="s">
        <v>3</v>
      </c>
      <c r="D5" s="412" t="s">
        <v>439</v>
      </c>
      <c r="E5" s="413"/>
      <c r="F5" s="408" t="s">
        <v>4</v>
      </c>
      <c r="G5" s="408"/>
      <c r="H5" s="408" t="s">
        <v>440</v>
      </c>
      <c r="I5" s="408"/>
      <c r="J5" s="409" t="s">
        <v>61</v>
      </c>
      <c r="K5" s="410"/>
      <c r="L5" s="410"/>
      <c r="M5" s="411"/>
      <c r="N5" s="59"/>
      <c r="O5" s="408" t="s">
        <v>60</v>
      </c>
      <c r="P5" s="408"/>
      <c r="Q5" s="408"/>
      <c r="R5" s="409" t="s">
        <v>239</v>
      </c>
      <c r="S5" s="411"/>
    </row>
    <row r="6" spans="1:19">
      <c r="A6" s="91"/>
      <c r="B6" s="92"/>
      <c r="C6" s="60"/>
      <c r="D6" s="61" t="s">
        <v>5</v>
      </c>
      <c r="E6" s="61" t="s">
        <v>6</v>
      </c>
      <c r="F6" s="59" t="s">
        <v>5</v>
      </c>
      <c r="G6" s="59" t="s">
        <v>6</v>
      </c>
      <c r="H6" s="59" t="s">
        <v>5</v>
      </c>
      <c r="I6" s="59" t="s">
        <v>6</v>
      </c>
      <c r="J6" s="59"/>
      <c r="K6" s="59"/>
      <c r="L6" s="59"/>
      <c r="M6" s="59"/>
      <c r="N6" s="59"/>
      <c r="O6" s="59" t="s">
        <v>5</v>
      </c>
      <c r="P6" s="59"/>
      <c r="Q6" s="61" t="s">
        <v>6</v>
      </c>
      <c r="R6" s="59" t="s">
        <v>5</v>
      </c>
      <c r="S6" s="62" t="s">
        <v>6</v>
      </c>
    </row>
    <row r="7" spans="1:19">
      <c r="A7" s="93" t="s">
        <v>7</v>
      </c>
      <c r="B7" s="94"/>
      <c r="C7" s="63" t="s">
        <v>91</v>
      </c>
      <c r="D7" s="47">
        <v>639</v>
      </c>
      <c r="E7" s="47"/>
      <c r="F7" s="43">
        <v>1035026.63</v>
      </c>
      <c r="G7" s="43">
        <v>1035145.63</v>
      </c>
      <c r="H7" s="43">
        <f>D7+F7-G7</f>
        <v>520</v>
      </c>
      <c r="I7" s="64"/>
      <c r="J7" s="57"/>
      <c r="K7" s="43"/>
      <c r="L7" s="57"/>
      <c r="M7" s="64"/>
      <c r="N7" s="64"/>
      <c r="O7" s="64"/>
      <c r="P7" s="54"/>
      <c r="Q7" s="64"/>
      <c r="R7" s="43">
        <f>H7+K7-M7</f>
        <v>520</v>
      </c>
      <c r="S7" s="65"/>
    </row>
    <row r="8" spans="1:19">
      <c r="A8" s="95" t="s">
        <v>27</v>
      </c>
      <c r="B8" s="96"/>
      <c r="C8" s="66"/>
      <c r="D8" s="55"/>
      <c r="E8" s="67"/>
      <c r="F8" s="57"/>
      <c r="G8" s="57"/>
      <c r="H8" s="43"/>
      <c r="I8" s="57"/>
      <c r="J8" s="57"/>
      <c r="K8" s="43"/>
      <c r="L8" s="57"/>
      <c r="M8" s="57"/>
      <c r="N8" s="44"/>
      <c r="O8" s="57"/>
      <c r="P8" s="68"/>
      <c r="Q8" s="57"/>
      <c r="R8" s="43">
        <f t="shared" ref="R8:R28" si="0">H8+K8-M8</f>
        <v>0</v>
      </c>
      <c r="S8" s="69"/>
    </row>
    <row r="9" spans="1:19">
      <c r="A9" s="95" t="s">
        <v>68</v>
      </c>
      <c r="B9" s="96"/>
      <c r="C9" s="66"/>
      <c r="D9" s="55"/>
      <c r="E9" s="67"/>
      <c r="F9" s="57"/>
      <c r="G9" s="57"/>
      <c r="H9" s="43">
        <f t="shared" ref="H9:H28" si="1">D9+F9-G9</f>
        <v>0</v>
      </c>
      <c r="I9" s="57"/>
      <c r="J9" s="57"/>
      <c r="K9" s="43"/>
      <c r="L9" s="57"/>
      <c r="M9" s="57"/>
      <c r="N9" s="44"/>
      <c r="O9" s="57"/>
      <c r="P9" s="68"/>
      <c r="Q9" s="57"/>
      <c r="R9" s="43">
        <f t="shared" si="0"/>
        <v>0</v>
      </c>
      <c r="S9" s="69"/>
    </row>
    <row r="10" spans="1:19">
      <c r="A10" s="97"/>
      <c r="B10" s="51" t="s">
        <v>142</v>
      </c>
      <c r="C10" s="52" t="s">
        <v>92</v>
      </c>
      <c r="D10" s="55">
        <v>17026961.600000001</v>
      </c>
      <c r="E10" s="56"/>
      <c r="F10" s="43">
        <v>62018589.009999998</v>
      </c>
      <c r="G10" s="43">
        <v>58438690.57</v>
      </c>
      <c r="H10" s="43">
        <f t="shared" si="1"/>
        <v>20606860.039999999</v>
      </c>
      <c r="I10" s="43"/>
      <c r="J10" s="43"/>
      <c r="K10" s="43"/>
      <c r="L10" s="43"/>
      <c r="M10" s="43">
        <v>0</v>
      </c>
      <c r="N10" s="43"/>
      <c r="O10" s="43"/>
      <c r="P10" s="47"/>
      <c r="Q10" s="43"/>
      <c r="R10" s="43">
        <f t="shared" si="0"/>
        <v>20606860.039999999</v>
      </c>
      <c r="S10" s="70"/>
    </row>
    <row r="11" spans="1:19">
      <c r="A11" s="97"/>
      <c r="B11" s="51" t="s">
        <v>392</v>
      </c>
      <c r="C11" s="52" t="s">
        <v>93</v>
      </c>
      <c r="D11" s="55">
        <v>11683331.220000001</v>
      </c>
      <c r="E11" s="56"/>
      <c r="F11" s="43">
        <v>17268456.48</v>
      </c>
      <c r="G11" s="43">
        <v>10000000</v>
      </c>
      <c r="H11" s="43">
        <f t="shared" si="1"/>
        <v>18951787.700000003</v>
      </c>
      <c r="I11" s="43"/>
      <c r="J11" s="43"/>
      <c r="K11" s="43">
        <v>0</v>
      </c>
      <c r="L11" s="43"/>
      <c r="M11" s="43"/>
      <c r="N11" s="43"/>
      <c r="O11" s="43"/>
      <c r="P11" s="47"/>
      <c r="Q11" s="43"/>
      <c r="R11" s="43">
        <f>H11+K11-M11</f>
        <v>18951787.700000003</v>
      </c>
      <c r="S11" s="70"/>
    </row>
    <row r="12" spans="1:19">
      <c r="A12" s="97"/>
      <c r="B12" s="51" t="s">
        <v>143</v>
      </c>
      <c r="C12" s="52"/>
      <c r="D12" s="55">
        <v>12653123.800000001</v>
      </c>
      <c r="E12" s="56"/>
      <c r="F12" s="43">
        <v>143001.43</v>
      </c>
      <c r="G12" s="43"/>
      <c r="H12" s="43">
        <f t="shared" si="1"/>
        <v>12796125.23</v>
      </c>
      <c r="I12" s="43"/>
      <c r="J12" s="43"/>
      <c r="K12" s="43"/>
      <c r="L12" s="43"/>
      <c r="M12" s="43"/>
      <c r="N12" s="43"/>
      <c r="O12" s="43"/>
      <c r="P12" s="47"/>
      <c r="Q12" s="43"/>
      <c r="R12" s="43">
        <f t="shared" si="0"/>
        <v>12796125.23</v>
      </c>
      <c r="S12" s="70"/>
    </row>
    <row r="13" spans="1:19">
      <c r="A13" s="97" t="s">
        <v>69</v>
      </c>
      <c r="B13" s="51"/>
      <c r="C13" s="52"/>
      <c r="D13" s="55"/>
      <c r="E13" s="56"/>
      <c r="F13" s="43"/>
      <c r="G13" s="43"/>
      <c r="H13" s="43">
        <f t="shared" si="1"/>
        <v>0</v>
      </c>
      <c r="I13" s="43"/>
      <c r="J13" s="43"/>
      <c r="K13" s="43"/>
      <c r="L13" s="43"/>
      <c r="M13" s="43"/>
      <c r="N13" s="43"/>
      <c r="O13" s="43"/>
      <c r="P13" s="47"/>
      <c r="Q13" s="43"/>
      <c r="R13" s="43">
        <f t="shared" si="0"/>
        <v>0</v>
      </c>
      <c r="S13" s="70"/>
    </row>
    <row r="14" spans="1:19">
      <c r="A14" s="97"/>
      <c r="B14" s="51" t="s">
        <v>144</v>
      </c>
      <c r="C14" s="52" t="s">
        <v>94</v>
      </c>
      <c r="D14" s="55">
        <v>13055788.800000001</v>
      </c>
      <c r="E14" s="56"/>
      <c r="F14" s="43">
        <v>21001580.780000001</v>
      </c>
      <c r="G14" s="43">
        <v>26640008.949999999</v>
      </c>
      <c r="H14" s="43">
        <f t="shared" si="1"/>
        <v>7417360.629999999</v>
      </c>
      <c r="I14" s="43"/>
      <c r="J14" s="43"/>
      <c r="K14" s="43"/>
      <c r="L14" s="43"/>
      <c r="M14" s="43"/>
      <c r="N14" s="43"/>
      <c r="O14" s="43"/>
      <c r="P14" s="47"/>
      <c r="Q14" s="43"/>
      <c r="R14" s="43">
        <f t="shared" si="0"/>
        <v>7417360.629999999</v>
      </c>
      <c r="S14" s="70"/>
    </row>
    <row r="15" spans="1:19">
      <c r="A15" s="97"/>
      <c r="B15" s="51" t="s">
        <v>145</v>
      </c>
      <c r="C15" s="52"/>
      <c r="D15" s="55">
        <v>526101.16</v>
      </c>
      <c r="E15" s="56"/>
      <c r="F15" s="43">
        <v>86671.48</v>
      </c>
      <c r="G15" s="43"/>
      <c r="H15" s="43">
        <f t="shared" si="1"/>
        <v>612772.64</v>
      </c>
      <c r="I15" s="43"/>
      <c r="J15" s="43"/>
      <c r="K15" s="43"/>
      <c r="L15" s="43"/>
      <c r="M15" s="43"/>
      <c r="N15" s="43"/>
      <c r="O15" s="43"/>
      <c r="P15" s="47"/>
      <c r="Q15" s="43"/>
      <c r="R15" s="43">
        <f t="shared" si="0"/>
        <v>612772.64</v>
      </c>
      <c r="S15" s="70"/>
    </row>
    <row r="16" spans="1:19">
      <c r="A16" s="402" t="s">
        <v>146</v>
      </c>
      <c r="B16" s="403"/>
      <c r="C16" s="52"/>
      <c r="D16" s="55"/>
      <c r="E16" s="56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7"/>
      <c r="Q16" s="43"/>
      <c r="R16" s="43"/>
      <c r="S16" s="70"/>
    </row>
    <row r="17" spans="1:20">
      <c r="A17" s="97"/>
      <c r="B17" s="51" t="s">
        <v>235</v>
      </c>
      <c r="C17" s="52"/>
      <c r="D17" s="55">
        <v>0</v>
      </c>
      <c r="E17" s="56"/>
      <c r="F17" s="43">
        <v>0</v>
      </c>
      <c r="G17" s="43">
        <v>0</v>
      </c>
      <c r="H17" s="43">
        <f t="shared" si="1"/>
        <v>0</v>
      </c>
      <c r="I17" s="43"/>
      <c r="J17" s="43"/>
      <c r="K17" s="43"/>
      <c r="L17" s="43"/>
      <c r="M17" s="43"/>
      <c r="N17" s="43"/>
      <c r="O17" s="43"/>
      <c r="P17" s="47"/>
      <c r="Q17" s="43"/>
      <c r="R17" s="43">
        <f t="shared" si="0"/>
        <v>0</v>
      </c>
      <c r="S17" s="70"/>
    </row>
    <row r="18" spans="1:20">
      <c r="A18" s="97"/>
      <c r="B18" s="98" t="s">
        <v>225</v>
      </c>
      <c r="C18" s="52"/>
      <c r="D18" s="55">
        <v>12891963.98</v>
      </c>
      <c r="E18" s="56"/>
      <c r="F18" s="43">
        <v>3105114.53</v>
      </c>
      <c r="G18" s="43">
        <v>2807229.06</v>
      </c>
      <c r="H18" s="43">
        <f t="shared" si="1"/>
        <v>13189849.449999999</v>
      </c>
      <c r="I18" s="43"/>
      <c r="J18" s="43"/>
      <c r="K18" s="43"/>
      <c r="L18" s="43"/>
      <c r="M18" s="43"/>
      <c r="N18" s="43"/>
      <c r="O18" s="43"/>
      <c r="P18" s="47"/>
      <c r="Q18" s="43"/>
      <c r="R18" s="43">
        <f t="shared" si="0"/>
        <v>13189849.449999999</v>
      </c>
      <c r="S18" s="70"/>
    </row>
    <row r="19" spans="1:20">
      <c r="A19" s="97"/>
      <c r="B19" s="98" t="s">
        <v>149</v>
      </c>
      <c r="C19" s="52"/>
      <c r="D19" s="55">
        <v>737188.73</v>
      </c>
      <c r="E19" s="56"/>
      <c r="F19" s="43">
        <v>104167.37</v>
      </c>
      <c r="G19" s="43"/>
      <c r="H19" s="43">
        <f t="shared" si="1"/>
        <v>841356.1</v>
      </c>
      <c r="I19" s="43"/>
      <c r="J19" s="43"/>
      <c r="K19" s="43">
        <v>0</v>
      </c>
      <c r="L19" s="43"/>
      <c r="M19" s="43"/>
      <c r="N19" s="43"/>
      <c r="O19" s="43"/>
      <c r="P19" s="47"/>
      <c r="Q19" s="43"/>
      <c r="R19" s="43">
        <f>H19+K19-M19</f>
        <v>841356.1</v>
      </c>
      <c r="S19" s="70"/>
    </row>
    <row r="20" spans="1:20">
      <c r="A20" s="97" t="s">
        <v>147</v>
      </c>
      <c r="B20" s="98"/>
      <c r="C20" s="52"/>
      <c r="D20" s="55"/>
      <c r="E20" s="56"/>
      <c r="F20" s="43"/>
      <c r="G20" s="43"/>
      <c r="H20" s="43">
        <f t="shared" si="1"/>
        <v>0</v>
      </c>
      <c r="I20" s="43"/>
      <c r="J20" s="43"/>
      <c r="K20" s="43"/>
      <c r="L20" s="43"/>
      <c r="M20" s="43"/>
      <c r="N20" s="43"/>
      <c r="O20" s="43"/>
      <c r="P20" s="47"/>
      <c r="Q20" s="43"/>
      <c r="R20" s="43">
        <f t="shared" si="0"/>
        <v>0</v>
      </c>
      <c r="S20" s="70"/>
    </row>
    <row r="21" spans="1:20">
      <c r="A21" s="97"/>
      <c r="B21" s="98" t="s">
        <v>148</v>
      </c>
      <c r="C21" s="52"/>
      <c r="D21" s="47">
        <v>1240675.3500000001</v>
      </c>
      <c r="E21" s="47"/>
      <c r="F21" s="43">
        <v>2851755.54</v>
      </c>
      <c r="G21" s="43"/>
      <c r="H21" s="43">
        <f t="shared" si="1"/>
        <v>4092430.89</v>
      </c>
      <c r="I21" s="43"/>
      <c r="J21" s="43"/>
      <c r="K21" s="43"/>
      <c r="L21" s="43"/>
      <c r="M21" s="43"/>
      <c r="N21" s="71"/>
      <c r="O21" s="43"/>
      <c r="P21" s="71"/>
      <c r="Q21" s="43"/>
      <c r="R21" s="43">
        <f t="shared" si="0"/>
        <v>4092430.89</v>
      </c>
      <c r="S21" s="70"/>
    </row>
    <row r="22" spans="1:20">
      <c r="A22" s="97" t="s">
        <v>70</v>
      </c>
      <c r="B22" s="98"/>
      <c r="C22" s="52" t="s">
        <v>97</v>
      </c>
      <c r="D22" s="47">
        <v>59516</v>
      </c>
      <c r="E22" s="47"/>
      <c r="F22" s="43">
        <v>405</v>
      </c>
      <c r="G22" s="43">
        <v>5794</v>
      </c>
      <c r="H22" s="43">
        <f t="shared" si="1"/>
        <v>54127</v>
      </c>
      <c r="I22" s="43"/>
      <c r="J22" s="43"/>
      <c r="K22" s="43"/>
      <c r="L22" s="73">
        <v>3</v>
      </c>
      <c r="M22" s="43">
        <v>0</v>
      </c>
      <c r="N22" s="43"/>
      <c r="O22" s="43"/>
      <c r="P22" s="47"/>
      <c r="Q22" s="43"/>
      <c r="R22" s="43">
        <f t="shared" si="0"/>
        <v>54127</v>
      </c>
      <c r="S22" s="70"/>
    </row>
    <row r="23" spans="1:20">
      <c r="A23" s="97" t="s">
        <v>71</v>
      </c>
      <c r="B23" s="98"/>
      <c r="C23" s="52" t="s">
        <v>95</v>
      </c>
      <c r="D23" s="47">
        <v>147894.85999999999</v>
      </c>
      <c r="E23" s="47"/>
      <c r="F23" s="43"/>
      <c r="G23" s="43">
        <v>29316.41</v>
      </c>
      <c r="H23" s="43">
        <f t="shared" si="1"/>
        <v>118578.44999999998</v>
      </c>
      <c r="I23" s="43"/>
      <c r="J23" s="43"/>
      <c r="K23" s="43">
        <v>1300.99</v>
      </c>
      <c r="L23" s="43"/>
      <c r="M23" s="43">
        <v>0</v>
      </c>
      <c r="N23" s="43"/>
      <c r="O23" s="43"/>
      <c r="P23" s="47"/>
      <c r="Q23" s="43"/>
      <c r="R23" s="43">
        <f>H23+K23-M23</f>
        <v>119879.43999999999</v>
      </c>
      <c r="S23" s="70"/>
    </row>
    <row r="24" spans="1:20">
      <c r="A24" s="97" t="s">
        <v>72</v>
      </c>
      <c r="B24" s="98"/>
      <c r="C24" s="52" t="s">
        <v>96</v>
      </c>
      <c r="D24" s="47">
        <v>2616</v>
      </c>
      <c r="E24" s="47"/>
      <c r="F24" s="43">
        <v>200</v>
      </c>
      <c r="G24" s="43">
        <v>0</v>
      </c>
      <c r="H24" s="43">
        <f t="shared" si="1"/>
        <v>2816</v>
      </c>
      <c r="I24" s="43"/>
      <c r="J24" s="43"/>
      <c r="K24" s="43"/>
      <c r="L24" s="43"/>
      <c r="M24" s="43"/>
      <c r="N24" s="43"/>
      <c r="O24" s="43"/>
      <c r="P24" s="47"/>
      <c r="Q24" s="43"/>
      <c r="R24" s="43">
        <f t="shared" si="0"/>
        <v>2816</v>
      </c>
      <c r="S24" s="70"/>
    </row>
    <row r="25" spans="1:20">
      <c r="A25" s="97" t="s">
        <v>26</v>
      </c>
      <c r="B25" s="51"/>
      <c r="C25" s="52" t="s">
        <v>98</v>
      </c>
      <c r="D25" s="47">
        <v>77800</v>
      </c>
      <c r="E25" s="47"/>
      <c r="F25" s="43">
        <v>798208</v>
      </c>
      <c r="G25" s="43">
        <v>819208</v>
      </c>
      <c r="H25" s="43">
        <f t="shared" si="1"/>
        <v>56800</v>
      </c>
      <c r="I25" s="43"/>
      <c r="J25" s="43"/>
      <c r="K25" s="43"/>
      <c r="L25" s="43"/>
      <c r="M25" s="43"/>
      <c r="N25" s="43"/>
      <c r="O25" s="43"/>
      <c r="P25" s="72"/>
      <c r="Q25" s="43"/>
      <c r="R25" s="43">
        <f t="shared" si="0"/>
        <v>56800</v>
      </c>
      <c r="S25" s="70"/>
    </row>
    <row r="26" spans="1:20">
      <c r="A26" s="97" t="s">
        <v>30</v>
      </c>
      <c r="B26" s="51"/>
      <c r="C26" s="52" t="s">
        <v>99</v>
      </c>
      <c r="D26" s="47"/>
      <c r="E26" s="47"/>
      <c r="F26" s="43">
        <v>0</v>
      </c>
      <c r="G26" s="43">
        <v>0</v>
      </c>
      <c r="H26" s="43">
        <f t="shared" si="1"/>
        <v>0</v>
      </c>
      <c r="I26" s="43"/>
      <c r="J26" s="43"/>
      <c r="K26" s="43"/>
      <c r="L26" s="43"/>
      <c r="M26" s="43"/>
      <c r="N26" s="43"/>
      <c r="O26" s="43"/>
      <c r="P26" s="72"/>
      <c r="Q26" s="43"/>
      <c r="R26" s="43">
        <f t="shared" si="0"/>
        <v>0</v>
      </c>
      <c r="S26" s="70"/>
    </row>
    <row r="27" spans="1:20">
      <c r="A27" s="97" t="s">
        <v>299</v>
      </c>
      <c r="B27" s="51"/>
      <c r="C27" s="52" t="s">
        <v>100</v>
      </c>
      <c r="D27" s="47">
        <v>240000</v>
      </c>
      <c r="E27" s="47"/>
      <c r="F27" s="43">
        <v>0</v>
      </c>
      <c r="G27" s="43">
        <v>75000</v>
      </c>
      <c r="H27" s="43">
        <f t="shared" si="1"/>
        <v>165000</v>
      </c>
      <c r="I27" s="43"/>
      <c r="J27" s="73">
        <v>2</v>
      </c>
      <c r="K27" s="43">
        <v>0</v>
      </c>
      <c r="L27" s="71"/>
      <c r="M27" s="43"/>
      <c r="N27" s="43"/>
      <c r="O27" s="43"/>
      <c r="P27" s="72"/>
      <c r="Q27" s="43"/>
      <c r="R27" s="43">
        <f t="shared" si="0"/>
        <v>165000</v>
      </c>
      <c r="S27" s="70"/>
    </row>
    <row r="28" spans="1:20">
      <c r="A28" s="97" t="s">
        <v>121</v>
      </c>
      <c r="B28" s="51"/>
      <c r="C28" s="52" t="s">
        <v>122</v>
      </c>
      <c r="D28" s="47"/>
      <c r="E28" s="47"/>
      <c r="F28" s="43"/>
      <c r="G28" s="43"/>
      <c r="H28" s="43">
        <f t="shared" si="1"/>
        <v>0</v>
      </c>
      <c r="I28" s="43"/>
      <c r="J28" s="43"/>
      <c r="K28" s="43"/>
      <c r="L28" s="71"/>
      <c r="M28" s="43"/>
      <c r="N28" s="43"/>
      <c r="O28" s="43"/>
      <c r="P28" s="72"/>
      <c r="Q28" s="43"/>
      <c r="R28" s="43">
        <f t="shared" si="0"/>
        <v>0</v>
      </c>
      <c r="S28" s="70"/>
    </row>
    <row r="29" spans="1:20">
      <c r="A29" s="97" t="s">
        <v>454</v>
      </c>
      <c r="B29" s="51"/>
      <c r="C29" s="52" t="s">
        <v>109</v>
      </c>
      <c r="D29" s="47"/>
      <c r="E29" s="47"/>
      <c r="F29" s="43"/>
      <c r="G29" s="43">
        <v>116.4</v>
      </c>
      <c r="H29" s="43">
        <v>0</v>
      </c>
      <c r="I29" s="43">
        <v>116.4</v>
      </c>
      <c r="J29" s="43"/>
      <c r="K29" s="43"/>
      <c r="L29" s="43"/>
      <c r="M29" s="43"/>
      <c r="N29" s="73"/>
      <c r="O29" s="43"/>
      <c r="P29" s="47"/>
      <c r="Q29" s="43"/>
      <c r="R29" s="43"/>
      <c r="S29" s="70">
        <f t="shared" ref="S29:S34" si="2">I29+M29-K29</f>
        <v>116.4</v>
      </c>
      <c r="T29" s="32">
        <f>460000-S29</f>
        <v>459883.6</v>
      </c>
    </row>
    <row r="30" spans="1:20" hidden="1">
      <c r="A30" s="97" t="s">
        <v>73</v>
      </c>
      <c r="B30" s="51"/>
      <c r="C30" s="52" t="s">
        <v>103</v>
      </c>
      <c r="D30" s="47"/>
      <c r="E30" s="47"/>
      <c r="F30" s="43"/>
      <c r="G30" s="43"/>
      <c r="H30" s="43"/>
      <c r="I30" s="43">
        <f t="shared" ref="I30:I36" si="3">E30+G30-F30</f>
        <v>0</v>
      </c>
      <c r="J30" s="43"/>
      <c r="K30" s="43"/>
      <c r="L30" s="43"/>
      <c r="M30" s="43"/>
      <c r="N30" s="73"/>
      <c r="O30" s="43"/>
      <c r="P30" s="44"/>
      <c r="Q30" s="43"/>
      <c r="R30" s="43"/>
      <c r="S30" s="70">
        <f t="shared" si="2"/>
        <v>0</v>
      </c>
    </row>
    <row r="31" spans="1:20">
      <c r="A31" s="97" t="s">
        <v>74</v>
      </c>
      <c r="B31" s="98"/>
      <c r="C31" s="52" t="s">
        <v>104</v>
      </c>
      <c r="D31" s="47"/>
      <c r="E31" s="47">
        <v>2253824</v>
      </c>
      <c r="F31" s="43">
        <v>2253824</v>
      </c>
      <c r="G31" s="43">
        <v>1327000</v>
      </c>
      <c r="H31" s="43"/>
      <c r="I31" s="43">
        <f t="shared" si="3"/>
        <v>1327000</v>
      </c>
      <c r="J31" s="43"/>
      <c r="K31" s="43"/>
      <c r="L31" s="43"/>
      <c r="M31" s="43"/>
      <c r="N31" s="73"/>
      <c r="O31" s="43"/>
      <c r="P31" s="44"/>
      <c r="Q31" s="43"/>
      <c r="R31" s="43"/>
      <c r="S31" s="70">
        <f t="shared" si="2"/>
        <v>1327000</v>
      </c>
    </row>
    <row r="32" spans="1:20">
      <c r="A32" s="97" t="s">
        <v>33</v>
      </c>
      <c r="B32" s="98"/>
      <c r="C32" s="52" t="s">
        <v>102</v>
      </c>
      <c r="D32" s="47"/>
      <c r="E32" s="47">
        <v>328560.96999999997</v>
      </c>
      <c r="F32" s="43">
        <v>120600</v>
      </c>
      <c r="G32" s="43">
        <v>0</v>
      </c>
      <c r="H32" s="43"/>
      <c r="I32" s="43">
        <f t="shared" si="3"/>
        <v>207960.96999999997</v>
      </c>
      <c r="J32" s="73">
        <v>1</v>
      </c>
      <c r="K32" s="43">
        <v>0</v>
      </c>
      <c r="L32" s="73">
        <v>2</v>
      </c>
      <c r="M32" s="43">
        <v>0</v>
      </c>
      <c r="N32" s="43"/>
      <c r="O32" s="43"/>
      <c r="P32" s="47"/>
      <c r="Q32" s="43"/>
      <c r="R32" s="43"/>
      <c r="S32" s="70">
        <f>I32+M32-K32</f>
        <v>207960.96999999997</v>
      </c>
    </row>
    <row r="33" spans="1:23">
      <c r="A33" s="97" t="s">
        <v>28</v>
      </c>
      <c r="B33" s="98"/>
      <c r="C33" s="52" t="s">
        <v>101</v>
      </c>
      <c r="D33" s="47"/>
      <c r="E33" s="47">
        <v>77800</v>
      </c>
      <c r="F33" s="43">
        <v>21000</v>
      </c>
      <c r="G33" s="43"/>
      <c r="H33" s="43"/>
      <c r="I33" s="43">
        <f t="shared" si="3"/>
        <v>56800</v>
      </c>
      <c r="J33" s="43"/>
      <c r="K33" s="43"/>
      <c r="L33" s="43"/>
      <c r="M33" s="43"/>
      <c r="N33" s="43"/>
      <c r="O33" s="43"/>
      <c r="P33" s="47"/>
      <c r="Q33" s="43"/>
      <c r="R33" s="43"/>
      <c r="S33" s="70">
        <f t="shared" si="2"/>
        <v>56800</v>
      </c>
      <c r="T33" s="30">
        <f>3401.14</f>
        <v>3401.14</v>
      </c>
    </row>
    <row r="34" spans="1:23" ht="23.25" customHeight="1">
      <c r="A34" s="97" t="s">
        <v>25</v>
      </c>
      <c r="B34" s="99"/>
      <c r="C34" s="74" t="s">
        <v>105</v>
      </c>
      <c r="D34" s="75"/>
      <c r="E34" s="75">
        <v>0</v>
      </c>
      <c r="F34" s="75">
        <v>0</v>
      </c>
      <c r="G34" s="76">
        <v>0</v>
      </c>
      <c r="H34" s="43"/>
      <c r="I34" s="43">
        <f t="shared" si="3"/>
        <v>0</v>
      </c>
      <c r="J34" s="43"/>
      <c r="K34" s="75"/>
      <c r="L34" s="75"/>
      <c r="M34" s="43"/>
      <c r="N34" s="75"/>
      <c r="O34" s="75"/>
      <c r="P34" s="77"/>
      <c r="Q34" s="42"/>
      <c r="R34" s="78"/>
      <c r="S34" s="70">
        <f t="shared" si="2"/>
        <v>0</v>
      </c>
      <c r="T34" s="30">
        <f>12685.94+3401.14</f>
        <v>16087.08</v>
      </c>
      <c r="W34" s="30"/>
    </row>
    <row r="35" spans="1:23" ht="23.25" customHeight="1">
      <c r="A35" s="97" t="s">
        <v>9</v>
      </c>
      <c r="B35" s="99"/>
      <c r="C35" s="74" t="s">
        <v>110</v>
      </c>
      <c r="D35" s="75"/>
      <c r="E35" s="75">
        <v>35767768.840000004</v>
      </c>
      <c r="F35" s="75">
        <v>9335304.5</v>
      </c>
      <c r="G35" s="76">
        <v>1551462.07</v>
      </c>
      <c r="H35" s="43"/>
      <c r="I35" s="43">
        <f>SUM(E35-F35+G35)</f>
        <v>27983926.410000004</v>
      </c>
      <c r="J35" s="108"/>
      <c r="K35" s="43"/>
      <c r="L35" s="108">
        <v>0</v>
      </c>
      <c r="M35" s="43">
        <v>0</v>
      </c>
      <c r="N35" s="41">
        <v>5</v>
      </c>
      <c r="O35" s="28">
        <v>4291870.25</v>
      </c>
      <c r="P35" s="41">
        <v>4</v>
      </c>
      <c r="Q35" s="79">
        <v>17167481.010000002</v>
      </c>
      <c r="R35" s="78"/>
      <c r="S35" s="70">
        <f>SUM(I35+Q35-O35+M35)</f>
        <v>40859537.170000002</v>
      </c>
      <c r="W35" s="30"/>
    </row>
    <row r="36" spans="1:23" ht="23.25" customHeight="1">
      <c r="A36" s="97" t="s">
        <v>75</v>
      </c>
      <c r="B36" s="99"/>
      <c r="C36" s="74"/>
      <c r="D36" s="75"/>
      <c r="E36" s="75">
        <v>30699969.530000001</v>
      </c>
      <c r="F36" s="75">
        <v>0</v>
      </c>
      <c r="G36" s="76">
        <v>0</v>
      </c>
      <c r="H36" s="43"/>
      <c r="I36" s="43">
        <f t="shared" si="3"/>
        <v>30699969.530000001</v>
      </c>
      <c r="J36" s="43"/>
      <c r="K36" s="75"/>
      <c r="L36" s="75"/>
      <c r="M36" s="43"/>
      <c r="N36" s="75"/>
      <c r="O36" s="75"/>
      <c r="P36" s="41">
        <v>5</v>
      </c>
      <c r="Q36" s="28">
        <v>4291870.25</v>
      </c>
      <c r="R36" s="78"/>
      <c r="S36" s="70">
        <f>SUM(I36+Q36)</f>
        <v>34991839.780000001</v>
      </c>
      <c r="W36" s="30"/>
    </row>
    <row r="37" spans="1:23">
      <c r="A37" s="100" t="s">
        <v>35</v>
      </c>
      <c r="B37" s="51"/>
      <c r="C37" s="52"/>
      <c r="D37" s="47"/>
      <c r="E37" s="47"/>
      <c r="F37" s="43"/>
      <c r="G37" s="43"/>
      <c r="H37" s="43"/>
      <c r="I37" s="43"/>
      <c r="J37" s="43"/>
      <c r="K37" s="43"/>
      <c r="L37" s="43"/>
      <c r="M37" s="43"/>
      <c r="N37" s="72"/>
      <c r="O37" s="43"/>
      <c r="P37" s="44"/>
      <c r="Q37" s="57"/>
      <c r="R37" s="80"/>
      <c r="S37" s="70"/>
      <c r="T37" s="32">
        <f>2680475.73-S37</f>
        <v>2680475.73</v>
      </c>
    </row>
    <row r="38" spans="1:23">
      <c r="A38" s="97"/>
      <c r="B38" s="51" t="s">
        <v>76</v>
      </c>
      <c r="C38" s="52" t="s">
        <v>106</v>
      </c>
      <c r="D38" s="47"/>
      <c r="E38" s="47">
        <v>7873.26</v>
      </c>
      <c r="F38" s="43">
        <v>171722.22</v>
      </c>
      <c r="G38" s="43">
        <v>172568.42</v>
      </c>
      <c r="H38" s="141"/>
      <c r="I38" s="43">
        <f>E38+G38-F38</f>
        <v>8719.460000000021</v>
      </c>
      <c r="J38" s="43"/>
      <c r="K38" s="43"/>
      <c r="L38" s="43"/>
      <c r="M38" s="43"/>
      <c r="N38" s="43"/>
      <c r="O38" s="43"/>
      <c r="P38" s="72"/>
      <c r="Q38" s="70"/>
      <c r="R38" s="43"/>
      <c r="S38" s="70">
        <f>I38+M38-K38</f>
        <v>8719.460000000021</v>
      </c>
    </row>
    <row r="39" spans="1:23">
      <c r="A39" s="97"/>
      <c r="B39" s="98" t="s">
        <v>45</v>
      </c>
      <c r="C39" s="52" t="s">
        <v>151</v>
      </c>
      <c r="D39" s="47"/>
      <c r="E39" s="47">
        <v>330475</v>
      </c>
      <c r="F39" s="43">
        <v>270675</v>
      </c>
      <c r="G39" s="43">
        <v>280575</v>
      </c>
      <c r="H39" s="43"/>
      <c r="I39" s="43">
        <f t="shared" ref="I39:I46" si="4">E39+G39-F39</f>
        <v>340375</v>
      </c>
      <c r="J39" s="73"/>
      <c r="K39" s="43"/>
      <c r="L39" s="73"/>
      <c r="M39" s="43"/>
      <c r="N39" s="43"/>
      <c r="O39" s="43"/>
      <c r="P39" s="72"/>
      <c r="Q39" s="43"/>
      <c r="R39" s="43"/>
      <c r="S39" s="70">
        <f>I39+M39-K39</f>
        <v>340375</v>
      </c>
    </row>
    <row r="40" spans="1:23">
      <c r="A40" s="100"/>
      <c r="B40" s="51" t="s">
        <v>108</v>
      </c>
      <c r="C40" s="52" t="s">
        <v>152</v>
      </c>
      <c r="D40" s="47"/>
      <c r="E40" s="47">
        <v>34529.620000000003</v>
      </c>
      <c r="F40" s="43">
        <v>0</v>
      </c>
      <c r="G40" s="43">
        <v>5276.75</v>
      </c>
      <c r="H40" s="43"/>
      <c r="I40" s="43">
        <f t="shared" si="4"/>
        <v>39806.370000000003</v>
      </c>
      <c r="J40" s="43"/>
      <c r="K40" s="43"/>
      <c r="L40" s="43"/>
      <c r="M40" s="43">
        <v>90.05</v>
      </c>
      <c r="N40" s="73"/>
      <c r="O40" s="43"/>
      <c r="P40" s="47"/>
      <c r="Q40" s="43"/>
      <c r="R40" s="70"/>
      <c r="S40" s="70">
        <f>I40+M40-K40</f>
        <v>39896.420000000006</v>
      </c>
    </row>
    <row r="41" spans="1:23">
      <c r="A41" s="100"/>
      <c r="B41" s="51" t="s">
        <v>150</v>
      </c>
      <c r="C41" s="52" t="s">
        <v>107</v>
      </c>
      <c r="D41" s="47"/>
      <c r="E41" s="47">
        <v>41319.120000000003</v>
      </c>
      <c r="F41" s="43">
        <v>0</v>
      </c>
      <c r="G41" s="43">
        <v>6332.1</v>
      </c>
      <c r="H41" s="43"/>
      <c r="I41" s="43">
        <f t="shared" si="4"/>
        <v>47651.22</v>
      </c>
      <c r="J41" s="43"/>
      <c r="K41" s="43"/>
      <c r="L41" s="43"/>
      <c r="M41" s="43">
        <v>108.06</v>
      </c>
      <c r="N41" s="73"/>
      <c r="O41" s="43"/>
      <c r="P41" s="47"/>
      <c r="Q41" s="43"/>
      <c r="R41" s="43"/>
      <c r="S41" s="70">
        <f t="shared" ref="S41:S49" si="5">I41+M41-K41</f>
        <v>47759.28</v>
      </c>
      <c r="T41" s="31"/>
    </row>
    <row r="42" spans="1:23">
      <c r="A42" s="97"/>
      <c r="B42" s="51" t="s">
        <v>123</v>
      </c>
      <c r="C42" s="52" t="s">
        <v>153</v>
      </c>
      <c r="D42" s="47"/>
      <c r="E42" s="47">
        <v>766101.16</v>
      </c>
      <c r="F42" s="43">
        <v>26000</v>
      </c>
      <c r="G42" s="43">
        <v>37671.480000000003</v>
      </c>
      <c r="H42" s="43"/>
      <c r="I42" s="43">
        <f t="shared" si="4"/>
        <v>777772.64</v>
      </c>
      <c r="J42" s="43"/>
      <c r="K42" s="43"/>
      <c r="L42" s="43"/>
      <c r="M42" s="43">
        <v>0</v>
      </c>
      <c r="N42" s="73"/>
      <c r="O42" s="43"/>
      <c r="P42" s="47"/>
      <c r="Q42" s="43" t="s">
        <v>223</v>
      </c>
      <c r="R42" s="43"/>
      <c r="S42" s="70">
        <f t="shared" si="5"/>
        <v>777772.64</v>
      </c>
      <c r="T42" s="30" t="s">
        <v>222</v>
      </c>
    </row>
    <row r="43" spans="1:23">
      <c r="A43" s="97"/>
      <c r="B43" s="51" t="s">
        <v>173</v>
      </c>
      <c r="C43" s="52"/>
      <c r="D43" s="47"/>
      <c r="E43" s="47">
        <v>3200</v>
      </c>
      <c r="F43" s="43">
        <v>6700</v>
      </c>
      <c r="G43" s="43">
        <v>6850</v>
      </c>
      <c r="H43" s="141"/>
      <c r="I43" s="43">
        <f t="shared" si="4"/>
        <v>3350</v>
      </c>
      <c r="J43" s="43"/>
      <c r="K43" s="43"/>
      <c r="L43" s="43"/>
      <c r="M43" s="43"/>
      <c r="N43" s="73"/>
      <c r="O43" s="43"/>
      <c r="P43" s="47"/>
      <c r="Q43" s="43"/>
      <c r="R43" s="43"/>
      <c r="S43" s="70">
        <f t="shared" si="5"/>
        <v>3350</v>
      </c>
    </row>
    <row r="44" spans="1:23">
      <c r="A44" s="97"/>
      <c r="B44" s="51" t="s">
        <v>174</v>
      </c>
      <c r="C44" s="52"/>
      <c r="D44" s="47"/>
      <c r="E44" s="47">
        <v>3000</v>
      </c>
      <c r="F44" s="141"/>
      <c r="G44" s="141">
        <v>0</v>
      </c>
      <c r="H44" s="141"/>
      <c r="I44" s="43">
        <f t="shared" si="4"/>
        <v>3000</v>
      </c>
      <c r="J44" s="43"/>
      <c r="K44" s="43"/>
      <c r="L44" s="43"/>
      <c r="M44" s="43"/>
      <c r="N44" s="73"/>
      <c r="O44" s="43"/>
      <c r="P44" s="47"/>
      <c r="Q44" s="43"/>
      <c r="R44" s="43"/>
      <c r="S44" s="70">
        <f t="shared" si="5"/>
        <v>3000</v>
      </c>
    </row>
    <row r="45" spans="1:23">
      <c r="A45" s="97"/>
      <c r="B45" s="51" t="s">
        <v>453</v>
      </c>
      <c r="C45" s="52"/>
      <c r="D45" s="47"/>
      <c r="E45" s="140"/>
      <c r="F45" s="141">
        <v>0</v>
      </c>
      <c r="G45" s="141">
        <v>215080</v>
      </c>
      <c r="H45" s="141"/>
      <c r="I45" s="141">
        <f t="shared" si="4"/>
        <v>215080</v>
      </c>
      <c r="J45" s="43"/>
      <c r="K45" s="43"/>
      <c r="L45" s="73">
        <v>1</v>
      </c>
      <c r="M45" s="43">
        <v>0</v>
      </c>
      <c r="N45" s="73"/>
      <c r="O45" s="43"/>
      <c r="P45" s="47"/>
      <c r="Q45" s="43"/>
      <c r="R45" s="43"/>
      <c r="S45" s="70">
        <f t="shared" si="5"/>
        <v>215080</v>
      </c>
    </row>
    <row r="46" spans="1:23">
      <c r="A46" s="97"/>
      <c r="B46" s="51" t="s">
        <v>230</v>
      </c>
      <c r="C46" s="52"/>
      <c r="D46" s="47"/>
      <c r="E46" s="47">
        <v>946</v>
      </c>
      <c r="F46" s="43">
        <v>246</v>
      </c>
      <c r="G46" s="43">
        <v>0</v>
      </c>
      <c r="H46" s="43"/>
      <c r="I46" s="43">
        <f t="shared" si="4"/>
        <v>700</v>
      </c>
      <c r="J46" s="43"/>
      <c r="K46" s="43"/>
      <c r="L46" s="73"/>
      <c r="M46" s="43"/>
      <c r="N46" s="73"/>
      <c r="O46" s="43"/>
      <c r="P46" s="47"/>
      <c r="Q46" s="43"/>
      <c r="R46" s="43"/>
      <c r="S46" s="70">
        <f t="shared" si="5"/>
        <v>700</v>
      </c>
    </row>
    <row r="47" spans="1:23">
      <c r="A47" s="97"/>
      <c r="B47" s="51" t="s">
        <v>233</v>
      </c>
      <c r="C47" s="52"/>
      <c r="D47" s="47"/>
      <c r="E47" s="47">
        <v>11333</v>
      </c>
      <c r="F47" s="43">
        <v>129627</v>
      </c>
      <c r="G47" s="43">
        <v>129172</v>
      </c>
      <c r="H47" s="43"/>
      <c r="I47" s="43">
        <f>E47+G47-F47</f>
        <v>10878</v>
      </c>
      <c r="J47" s="43"/>
      <c r="K47" s="43"/>
      <c r="L47" s="73"/>
      <c r="M47" s="43"/>
      <c r="N47" s="73"/>
      <c r="O47" s="43"/>
      <c r="P47" s="47"/>
      <c r="Q47" s="43"/>
      <c r="R47" s="43"/>
      <c r="S47" s="70">
        <f>I47+M47-K47</f>
        <v>10878</v>
      </c>
    </row>
    <row r="48" spans="1:23">
      <c r="A48" s="97"/>
      <c r="B48" s="51" t="s">
        <v>170</v>
      </c>
      <c r="C48" s="52"/>
      <c r="D48" s="47"/>
      <c r="E48" s="47">
        <v>16900</v>
      </c>
      <c r="F48" s="141"/>
      <c r="G48" s="141">
        <v>0</v>
      </c>
      <c r="H48" s="141"/>
      <c r="I48" s="43">
        <f>E48+G48-F48</f>
        <v>16900</v>
      </c>
      <c r="J48" s="43"/>
      <c r="K48" s="43"/>
      <c r="L48" s="73"/>
      <c r="M48" s="43"/>
      <c r="N48" s="73"/>
      <c r="O48" s="43"/>
      <c r="P48" s="47"/>
      <c r="Q48" s="43"/>
      <c r="R48" s="43"/>
      <c r="S48" s="70">
        <f>I48+M48-K48</f>
        <v>16900</v>
      </c>
    </row>
    <row r="49" spans="1:21">
      <c r="A49" s="100" t="s">
        <v>64</v>
      </c>
      <c r="B49" s="51"/>
      <c r="C49" s="52"/>
      <c r="D49" s="47"/>
      <c r="E49" s="140"/>
      <c r="F49" s="43">
        <v>52708736.049999997</v>
      </c>
      <c r="G49" s="43">
        <f>SUM(G51:G98)</f>
        <v>52708736.049999997</v>
      </c>
      <c r="H49" s="141">
        <f>SUM(H51:H67)</f>
        <v>0</v>
      </c>
      <c r="I49" s="141">
        <f>E49+G49-F49-H49</f>
        <v>0</v>
      </c>
      <c r="J49" s="43"/>
      <c r="K49" s="43"/>
      <c r="L49" s="43"/>
      <c r="M49" s="43">
        <v>0</v>
      </c>
      <c r="N49" s="73"/>
      <c r="O49" s="43">
        <v>0</v>
      </c>
      <c r="P49" s="47"/>
      <c r="Q49" s="43"/>
      <c r="R49" s="43"/>
      <c r="S49" s="70">
        <f t="shared" si="5"/>
        <v>0</v>
      </c>
      <c r="T49" s="31"/>
    </row>
    <row r="50" spans="1:21">
      <c r="A50" s="100" t="s">
        <v>77</v>
      </c>
      <c r="B50" s="51"/>
      <c r="C50" s="52"/>
      <c r="D50" s="47"/>
      <c r="E50" s="140"/>
      <c r="F50" s="141"/>
      <c r="G50" s="141"/>
      <c r="H50" s="141"/>
      <c r="I50" s="141"/>
      <c r="J50" s="73"/>
      <c r="K50" s="43"/>
      <c r="L50" s="43"/>
      <c r="M50" s="43"/>
      <c r="N50" s="73"/>
      <c r="O50" s="43"/>
      <c r="P50" s="47"/>
      <c r="Q50" s="43"/>
      <c r="R50" s="43"/>
      <c r="S50" s="70"/>
      <c r="T50" s="32"/>
    </row>
    <row r="51" spans="1:21">
      <c r="A51" s="97"/>
      <c r="B51" s="51" t="s">
        <v>22</v>
      </c>
      <c r="C51" s="52" t="s">
        <v>124</v>
      </c>
      <c r="D51" s="47"/>
      <c r="E51" s="140"/>
      <c r="F51" s="141">
        <v>0</v>
      </c>
      <c r="G51" s="43">
        <v>294257.03999999998</v>
      </c>
      <c r="H51" s="43"/>
      <c r="I51" s="43">
        <f>G51-F51</f>
        <v>294257.03999999998</v>
      </c>
      <c r="J51" s="73">
        <v>3</v>
      </c>
      <c r="K51" s="43">
        <v>4</v>
      </c>
      <c r="L51" s="43"/>
      <c r="M51" s="43"/>
      <c r="N51" s="73">
        <v>4</v>
      </c>
      <c r="O51" s="43">
        <f>I51-K51</f>
        <v>294253.03999999998</v>
      </c>
      <c r="P51" s="47"/>
      <c r="Q51" s="43"/>
      <c r="R51" s="43"/>
      <c r="S51" s="70">
        <f>I51-K51-O51</f>
        <v>0</v>
      </c>
    </row>
    <row r="52" spans="1:21">
      <c r="A52" s="97"/>
      <c r="B52" s="51" t="s">
        <v>65</v>
      </c>
      <c r="C52" s="52" t="s">
        <v>125</v>
      </c>
      <c r="D52" s="47"/>
      <c r="E52" s="140"/>
      <c r="F52" s="141">
        <v>0</v>
      </c>
      <c r="G52" s="43">
        <v>66406.740000000005</v>
      </c>
      <c r="H52" s="43"/>
      <c r="I52" s="43">
        <f t="shared" ref="I52:I98" si="6">G52-F52</f>
        <v>66406.740000000005</v>
      </c>
      <c r="J52" s="43"/>
      <c r="K52" s="43">
        <v>14.52</v>
      </c>
      <c r="L52" s="43"/>
      <c r="M52" s="43">
        <v>1121.4000000000001</v>
      </c>
      <c r="N52" s="73">
        <v>4</v>
      </c>
      <c r="O52" s="43">
        <f>I52+M52-K52-H52</f>
        <v>67513.62</v>
      </c>
      <c r="P52" s="47"/>
      <c r="Q52" s="43"/>
      <c r="R52" s="43"/>
      <c r="S52" s="70">
        <f>I52-K52-O52+M52</f>
        <v>5.9117155615240335E-12</v>
      </c>
    </row>
    <row r="53" spans="1:21">
      <c r="A53" s="97"/>
      <c r="B53" s="51" t="s">
        <v>78</v>
      </c>
      <c r="C53" s="52" t="s">
        <v>126</v>
      </c>
      <c r="D53" s="47"/>
      <c r="E53" s="140"/>
      <c r="F53" s="141">
        <v>0</v>
      </c>
      <c r="G53" s="43">
        <v>600</v>
      </c>
      <c r="H53" s="43"/>
      <c r="I53" s="43">
        <f t="shared" si="6"/>
        <v>600</v>
      </c>
      <c r="J53" s="43"/>
      <c r="K53" s="43"/>
      <c r="L53" s="43"/>
      <c r="M53" s="43"/>
      <c r="N53" s="73">
        <v>4</v>
      </c>
      <c r="O53" s="43">
        <f t="shared" ref="O53:O98" si="7">I53+M53-K53</f>
        <v>600</v>
      </c>
      <c r="P53" s="47"/>
      <c r="Q53" s="43"/>
      <c r="R53" s="43"/>
      <c r="S53" s="70">
        <f t="shared" ref="S53:S98" si="8">I53-O53</f>
        <v>0</v>
      </c>
    </row>
    <row r="54" spans="1:21">
      <c r="A54" s="100" t="s">
        <v>79</v>
      </c>
      <c r="B54" s="51"/>
      <c r="C54" s="52"/>
      <c r="D54" s="47"/>
      <c r="E54" s="140"/>
      <c r="F54" s="141"/>
      <c r="G54" s="43"/>
      <c r="H54" s="43"/>
      <c r="I54" s="43">
        <f t="shared" si="6"/>
        <v>0</v>
      </c>
      <c r="J54" s="43"/>
      <c r="K54" s="43"/>
      <c r="L54" s="43"/>
      <c r="M54" s="43"/>
      <c r="N54" s="73"/>
      <c r="O54" s="43"/>
      <c r="P54" s="47"/>
      <c r="Q54" s="43"/>
      <c r="R54" s="43"/>
      <c r="S54" s="70">
        <f t="shared" si="8"/>
        <v>0</v>
      </c>
    </row>
    <row r="55" spans="1:21">
      <c r="A55" s="97"/>
      <c r="B55" s="51" t="s">
        <v>154</v>
      </c>
      <c r="C55" s="52" t="s">
        <v>127</v>
      </c>
      <c r="D55" s="47"/>
      <c r="E55" s="140"/>
      <c r="F55" s="141"/>
      <c r="G55" s="43">
        <v>730.41</v>
      </c>
      <c r="H55" s="43"/>
      <c r="I55" s="43">
        <f t="shared" si="6"/>
        <v>730.41</v>
      </c>
      <c r="J55" s="43"/>
      <c r="K55" s="43"/>
      <c r="L55" s="43"/>
      <c r="M55" s="43"/>
      <c r="N55" s="73">
        <v>4</v>
      </c>
      <c r="O55" s="43">
        <f t="shared" si="7"/>
        <v>730.41</v>
      </c>
      <c r="P55" s="72"/>
      <c r="Q55" s="43"/>
      <c r="R55" s="43"/>
      <c r="S55" s="70">
        <f t="shared" si="8"/>
        <v>0</v>
      </c>
    </row>
    <row r="56" spans="1:21">
      <c r="A56" s="97"/>
      <c r="B56" s="51" t="s">
        <v>80</v>
      </c>
      <c r="C56" s="52" t="s">
        <v>159</v>
      </c>
      <c r="D56" s="47"/>
      <c r="E56" s="140"/>
      <c r="F56" s="141"/>
      <c r="G56" s="43">
        <v>1919</v>
      </c>
      <c r="H56" s="43"/>
      <c r="I56" s="43">
        <f t="shared" si="6"/>
        <v>1919</v>
      </c>
      <c r="J56" s="43"/>
      <c r="K56" s="43"/>
      <c r="L56" s="43"/>
      <c r="M56" s="43"/>
      <c r="N56" s="73">
        <v>4</v>
      </c>
      <c r="O56" s="43">
        <f t="shared" si="7"/>
        <v>1919</v>
      </c>
      <c r="P56" s="47"/>
      <c r="Q56" s="43"/>
      <c r="R56" s="43"/>
      <c r="S56" s="70">
        <f t="shared" si="8"/>
        <v>0</v>
      </c>
      <c r="T56" s="32"/>
    </row>
    <row r="57" spans="1:21">
      <c r="A57" s="97"/>
      <c r="B57" s="51" t="s">
        <v>81</v>
      </c>
      <c r="C57" s="52" t="s">
        <v>160</v>
      </c>
      <c r="D57" s="47"/>
      <c r="E57" s="140"/>
      <c r="F57" s="141"/>
      <c r="G57" s="43">
        <v>1010</v>
      </c>
      <c r="H57" s="43"/>
      <c r="I57" s="43">
        <f t="shared" si="6"/>
        <v>1010</v>
      </c>
      <c r="J57" s="43"/>
      <c r="K57" s="43"/>
      <c r="L57" s="43"/>
      <c r="M57" s="43"/>
      <c r="N57" s="73">
        <v>4</v>
      </c>
      <c r="O57" s="43">
        <f t="shared" si="7"/>
        <v>1010</v>
      </c>
      <c r="P57" s="47"/>
      <c r="Q57" s="43"/>
      <c r="R57" s="43"/>
      <c r="S57" s="70">
        <f t="shared" si="8"/>
        <v>0</v>
      </c>
      <c r="T57" s="32"/>
      <c r="U57" s="32"/>
    </row>
    <row r="58" spans="1:21">
      <c r="A58" s="101"/>
      <c r="B58" s="51" t="s">
        <v>155</v>
      </c>
      <c r="C58" s="52" t="s">
        <v>161</v>
      </c>
      <c r="D58" s="46"/>
      <c r="E58" s="142"/>
      <c r="F58" s="143"/>
      <c r="G58" s="82">
        <v>0</v>
      </c>
      <c r="H58" s="82"/>
      <c r="I58" s="43">
        <f t="shared" si="6"/>
        <v>0</v>
      </c>
      <c r="J58" s="82"/>
      <c r="K58" s="82"/>
      <c r="L58" s="82"/>
      <c r="M58" s="43"/>
      <c r="N58" s="73">
        <v>4</v>
      </c>
      <c r="O58" s="43">
        <f t="shared" si="7"/>
        <v>0</v>
      </c>
      <c r="P58" s="83"/>
      <c r="Q58" s="82"/>
      <c r="R58" s="82"/>
      <c r="S58" s="70">
        <f t="shared" si="8"/>
        <v>0</v>
      </c>
      <c r="T58" s="32"/>
    </row>
    <row r="59" spans="1:21">
      <c r="A59" s="101"/>
      <c r="B59" s="51" t="s">
        <v>156</v>
      </c>
      <c r="C59" s="52" t="s">
        <v>162</v>
      </c>
      <c r="D59" s="46"/>
      <c r="E59" s="142"/>
      <c r="F59" s="143"/>
      <c r="G59" s="82">
        <v>10050</v>
      </c>
      <c r="H59" s="82"/>
      <c r="I59" s="43">
        <f t="shared" si="6"/>
        <v>10050</v>
      </c>
      <c r="J59" s="82"/>
      <c r="K59" s="82"/>
      <c r="L59" s="82"/>
      <c r="M59" s="43"/>
      <c r="N59" s="73">
        <v>4</v>
      </c>
      <c r="O59" s="43">
        <f t="shared" si="7"/>
        <v>10050</v>
      </c>
      <c r="P59" s="83"/>
      <c r="Q59" s="82"/>
      <c r="R59" s="82"/>
      <c r="S59" s="70">
        <f t="shared" si="8"/>
        <v>0</v>
      </c>
      <c r="T59" s="32"/>
    </row>
    <row r="60" spans="1:21">
      <c r="A60" s="101"/>
      <c r="B60" s="51" t="s">
        <v>157</v>
      </c>
      <c r="C60" s="52" t="s">
        <v>128</v>
      </c>
      <c r="D60" s="46"/>
      <c r="E60" s="142"/>
      <c r="F60" s="143"/>
      <c r="G60" s="82">
        <v>0</v>
      </c>
      <c r="H60" s="82"/>
      <c r="I60" s="43">
        <f t="shared" si="6"/>
        <v>0</v>
      </c>
      <c r="J60" s="82"/>
      <c r="K60" s="82"/>
      <c r="L60" s="82"/>
      <c r="M60" s="43"/>
      <c r="N60" s="73">
        <v>4</v>
      </c>
      <c r="O60" s="43">
        <f t="shared" si="7"/>
        <v>0</v>
      </c>
      <c r="P60" s="83"/>
      <c r="Q60" s="82"/>
      <c r="R60" s="82"/>
      <c r="S60" s="70">
        <f t="shared" si="8"/>
        <v>0</v>
      </c>
      <c r="T60" s="32"/>
    </row>
    <row r="61" spans="1:21">
      <c r="A61" s="101"/>
      <c r="B61" s="51" t="s">
        <v>226</v>
      </c>
      <c r="C61" s="52"/>
      <c r="D61" s="46"/>
      <c r="E61" s="142"/>
      <c r="F61" s="143"/>
      <c r="G61" s="82">
        <v>25915</v>
      </c>
      <c r="H61" s="143"/>
      <c r="I61" s="43">
        <f t="shared" si="6"/>
        <v>25915</v>
      </c>
      <c r="J61" s="82"/>
      <c r="K61" s="82"/>
      <c r="L61" s="82"/>
      <c r="M61" s="43"/>
      <c r="N61" s="73"/>
      <c r="O61" s="43">
        <f t="shared" si="7"/>
        <v>25915</v>
      </c>
      <c r="P61" s="83"/>
      <c r="Q61" s="82"/>
      <c r="R61" s="82"/>
      <c r="S61" s="70">
        <f t="shared" si="8"/>
        <v>0</v>
      </c>
      <c r="T61" s="32"/>
    </row>
    <row r="62" spans="1:21">
      <c r="A62" s="101"/>
      <c r="B62" s="51" t="s">
        <v>82</v>
      </c>
      <c r="C62" s="52" t="s">
        <v>163</v>
      </c>
      <c r="D62" s="46"/>
      <c r="E62" s="142"/>
      <c r="F62" s="143"/>
      <c r="G62" s="82">
        <v>360</v>
      </c>
      <c r="H62" s="143"/>
      <c r="I62" s="43">
        <f t="shared" si="6"/>
        <v>360</v>
      </c>
      <c r="J62" s="82"/>
      <c r="K62" s="82"/>
      <c r="L62" s="82"/>
      <c r="M62" s="43"/>
      <c r="N62" s="73">
        <v>4</v>
      </c>
      <c r="O62" s="43">
        <f t="shared" si="7"/>
        <v>360</v>
      </c>
      <c r="P62" s="83"/>
      <c r="Q62" s="82"/>
      <c r="R62" s="82"/>
      <c r="S62" s="70">
        <f t="shared" si="8"/>
        <v>0</v>
      </c>
      <c r="T62" s="32"/>
    </row>
    <row r="63" spans="1:21">
      <c r="A63" s="101"/>
      <c r="B63" s="51" t="s">
        <v>158</v>
      </c>
      <c r="C63" s="52" t="s">
        <v>164</v>
      </c>
      <c r="D63" s="46"/>
      <c r="E63" s="142"/>
      <c r="F63" s="143"/>
      <c r="G63" s="82">
        <v>0</v>
      </c>
      <c r="H63" s="143"/>
      <c r="I63" s="43">
        <f t="shared" si="6"/>
        <v>0</v>
      </c>
      <c r="J63" s="82"/>
      <c r="K63" s="82"/>
      <c r="L63" s="82"/>
      <c r="M63" s="43"/>
      <c r="N63" s="73">
        <v>4</v>
      </c>
      <c r="O63" s="43">
        <f t="shared" si="7"/>
        <v>0</v>
      </c>
      <c r="P63" s="83"/>
      <c r="Q63" s="82"/>
      <c r="R63" s="82"/>
      <c r="S63" s="70">
        <f t="shared" si="8"/>
        <v>0</v>
      </c>
      <c r="T63" s="32"/>
    </row>
    <row r="64" spans="1:21">
      <c r="A64" s="102" t="s">
        <v>83</v>
      </c>
      <c r="B64" s="51"/>
      <c r="C64" s="81"/>
      <c r="D64" s="46"/>
      <c r="E64" s="142"/>
      <c r="F64" s="143"/>
      <c r="G64" s="82"/>
      <c r="H64" s="143"/>
      <c r="I64" s="43">
        <f t="shared" si="6"/>
        <v>0</v>
      </c>
      <c r="J64" s="82"/>
      <c r="K64" s="82"/>
      <c r="L64" s="82"/>
      <c r="M64" s="43"/>
      <c r="N64" s="73"/>
      <c r="O64" s="43"/>
      <c r="P64" s="83"/>
      <c r="Q64" s="82"/>
      <c r="R64" s="82"/>
      <c r="S64" s="70">
        <f t="shared" si="8"/>
        <v>0</v>
      </c>
      <c r="T64" s="32"/>
    </row>
    <row r="65" spans="1:20">
      <c r="A65" s="101"/>
      <c r="B65" s="51" t="s">
        <v>84</v>
      </c>
      <c r="C65" s="81" t="s">
        <v>129</v>
      </c>
      <c r="D65" s="46"/>
      <c r="E65" s="142"/>
      <c r="F65" s="143"/>
      <c r="G65" s="82">
        <v>328107.32</v>
      </c>
      <c r="H65" s="143"/>
      <c r="I65" s="43">
        <f t="shared" si="6"/>
        <v>328107.32</v>
      </c>
      <c r="J65" s="82"/>
      <c r="K65" s="82"/>
      <c r="L65" s="82"/>
      <c r="M65" s="43">
        <v>0</v>
      </c>
      <c r="N65" s="73">
        <v>4</v>
      </c>
      <c r="O65" s="43">
        <f>I65+M65-K65</f>
        <v>328107.32</v>
      </c>
      <c r="P65" s="83"/>
      <c r="Q65" s="82"/>
      <c r="R65" s="82"/>
      <c r="S65" s="70">
        <f>I65-O65+M65</f>
        <v>0</v>
      </c>
      <c r="T65" s="32"/>
    </row>
    <row r="66" spans="1:20">
      <c r="A66" s="101"/>
      <c r="B66" s="51" t="s">
        <v>57</v>
      </c>
      <c r="C66" s="81" t="s">
        <v>130</v>
      </c>
      <c r="D66" s="46"/>
      <c r="E66" s="142"/>
      <c r="F66" s="143"/>
      <c r="G66" s="82"/>
      <c r="H66" s="143"/>
      <c r="I66" s="43">
        <f t="shared" si="6"/>
        <v>0</v>
      </c>
      <c r="J66" s="82"/>
      <c r="K66" s="82"/>
      <c r="L66" s="82"/>
      <c r="M66" s="43"/>
      <c r="N66" s="73"/>
      <c r="O66" s="43">
        <f t="shared" si="7"/>
        <v>0</v>
      </c>
      <c r="P66" s="83"/>
      <c r="Q66" s="82"/>
      <c r="R66" s="82"/>
      <c r="S66" s="70">
        <f t="shared" si="8"/>
        <v>0</v>
      </c>
      <c r="T66" s="32"/>
    </row>
    <row r="67" spans="1:20">
      <c r="A67" s="102" t="s">
        <v>85</v>
      </c>
      <c r="B67" s="51"/>
      <c r="C67" s="81"/>
      <c r="D67" s="46"/>
      <c r="E67" s="142"/>
      <c r="F67" s="143"/>
      <c r="G67" s="82"/>
      <c r="H67" s="143"/>
      <c r="I67" s="43">
        <f t="shared" si="6"/>
        <v>0</v>
      </c>
      <c r="J67" s="82"/>
      <c r="K67" s="82"/>
      <c r="L67" s="82"/>
      <c r="M67" s="43"/>
      <c r="N67" s="73"/>
      <c r="O67" s="43"/>
      <c r="P67" s="83"/>
      <c r="Q67" s="82"/>
      <c r="R67" s="82"/>
      <c r="S67" s="70">
        <f t="shared" si="8"/>
        <v>0</v>
      </c>
      <c r="T67" s="32"/>
    </row>
    <row r="68" spans="1:20">
      <c r="A68" s="101"/>
      <c r="B68" s="51" t="s">
        <v>66</v>
      </c>
      <c r="C68" s="81" t="s">
        <v>131</v>
      </c>
      <c r="D68" s="46"/>
      <c r="E68" s="142"/>
      <c r="F68" s="143"/>
      <c r="G68" s="82">
        <v>170</v>
      </c>
      <c r="H68" s="143"/>
      <c r="I68" s="43">
        <f t="shared" si="6"/>
        <v>170</v>
      </c>
      <c r="J68" s="82"/>
      <c r="K68" s="82"/>
      <c r="L68" s="82"/>
      <c r="M68" s="43"/>
      <c r="N68" s="73">
        <v>4</v>
      </c>
      <c r="O68" s="43">
        <f t="shared" si="7"/>
        <v>170</v>
      </c>
      <c r="P68" s="83"/>
      <c r="Q68" s="82"/>
      <c r="R68" s="82"/>
      <c r="S68" s="70">
        <f t="shared" si="8"/>
        <v>0</v>
      </c>
      <c r="T68" s="32"/>
    </row>
    <row r="69" spans="1:20">
      <c r="A69" s="102" t="s">
        <v>58</v>
      </c>
      <c r="B69" s="106"/>
      <c r="C69" s="81"/>
      <c r="D69" s="46"/>
      <c r="E69" s="142"/>
      <c r="F69" s="143"/>
      <c r="G69" s="143"/>
      <c r="H69" s="143"/>
      <c r="I69" s="141"/>
      <c r="J69" s="82"/>
      <c r="K69" s="82"/>
      <c r="L69" s="82"/>
      <c r="M69" s="43"/>
      <c r="N69" s="73"/>
      <c r="O69" s="43"/>
      <c r="P69" s="83"/>
      <c r="Q69" s="82"/>
      <c r="R69" s="82"/>
      <c r="S69" s="70">
        <f>I69-O69</f>
        <v>0</v>
      </c>
      <c r="T69" s="32"/>
    </row>
    <row r="70" spans="1:20">
      <c r="A70" s="102"/>
      <c r="B70" s="51" t="s">
        <v>182</v>
      </c>
      <c r="C70" s="81"/>
      <c r="D70" s="46"/>
      <c r="E70" s="142"/>
      <c r="F70" s="143"/>
      <c r="G70" s="82">
        <v>1884</v>
      </c>
      <c r="H70" s="82"/>
      <c r="I70" s="43">
        <f>G70-F70</f>
        <v>1884</v>
      </c>
      <c r="J70" s="82"/>
      <c r="K70" s="82"/>
      <c r="L70" s="82"/>
      <c r="M70" s="43"/>
      <c r="N70" s="73">
        <v>4</v>
      </c>
      <c r="O70" s="43">
        <f>I70+M70-K70</f>
        <v>1884</v>
      </c>
      <c r="P70" s="83"/>
      <c r="Q70" s="82"/>
      <c r="R70" s="82"/>
      <c r="S70" s="70">
        <f>I70-O70</f>
        <v>0</v>
      </c>
      <c r="T70" s="32"/>
    </row>
    <row r="71" spans="1:20">
      <c r="A71" s="102" t="s">
        <v>86</v>
      </c>
      <c r="B71" s="51"/>
      <c r="C71" s="81"/>
      <c r="D71" s="46"/>
      <c r="E71" s="142"/>
      <c r="F71" s="143"/>
      <c r="G71" s="143"/>
      <c r="H71" s="143"/>
      <c r="I71" s="141">
        <f t="shared" si="6"/>
        <v>0</v>
      </c>
      <c r="J71" s="82"/>
      <c r="K71" s="82"/>
      <c r="L71" s="82"/>
      <c r="M71" s="43"/>
      <c r="N71" s="73"/>
      <c r="O71" s="43"/>
      <c r="P71" s="83"/>
      <c r="Q71" s="82"/>
      <c r="R71" s="82"/>
      <c r="S71" s="70">
        <f t="shared" si="8"/>
        <v>0</v>
      </c>
      <c r="T71" s="32"/>
    </row>
    <row r="72" spans="1:20">
      <c r="A72" s="102"/>
      <c r="B72" s="51" t="s">
        <v>227</v>
      </c>
      <c r="C72" s="81" t="s">
        <v>228</v>
      </c>
      <c r="D72" s="46"/>
      <c r="E72" s="142"/>
      <c r="F72" s="143"/>
      <c r="G72" s="82">
        <v>618281.55000000005</v>
      </c>
      <c r="H72" s="82"/>
      <c r="I72" s="43">
        <f t="shared" si="6"/>
        <v>618281.55000000005</v>
      </c>
      <c r="J72" s="82"/>
      <c r="K72" s="82"/>
      <c r="L72" s="82"/>
      <c r="M72" s="43"/>
      <c r="N72" s="73"/>
      <c r="O72" s="43">
        <f t="shared" si="7"/>
        <v>618281.55000000005</v>
      </c>
      <c r="P72" s="83"/>
      <c r="Q72" s="82"/>
      <c r="R72" s="82"/>
      <c r="S72" s="70"/>
      <c r="T72" s="32"/>
    </row>
    <row r="73" spans="1:20">
      <c r="A73" s="101"/>
      <c r="B73" s="51" t="s">
        <v>87</v>
      </c>
      <c r="C73" s="81" t="s">
        <v>132</v>
      </c>
      <c r="D73" s="46"/>
      <c r="E73" s="142"/>
      <c r="F73" s="143"/>
      <c r="G73" s="82">
        <v>10535557.01</v>
      </c>
      <c r="H73" s="82"/>
      <c r="I73" s="43">
        <f t="shared" si="6"/>
        <v>10535557.01</v>
      </c>
      <c r="J73" s="82"/>
      <c r="K73" s="82"/>
      <c r="L73" s="82"/>
      <c r="M73" s="43"/>
      <c r="N73" s="73">
        <v>4</v>
      </c>
      <c r="O73" s="43">
        <f t="shared" si="7"/>
        <v>10535557.01</v>
      </c>
      <c r="P73" s="83"/>
      <c r="Q73" s="82"/>
      <c r="R73" s="82"/>
      <c r="S73" s="70">
        <f t="shared" si="8"/>
        <v>0</v>
      </c>
      <c r="T73" s="32"/>
    </row>
    <row r="74" spans="1:20">
      <c r="A74" s="101"/>
      <c r="B74" s="51" t="s">
        <v>88</v>
      </c>
      <c r="C74" s="81" t="s">
        <v>133</v>
      </c>
      <c r="D74" s="46"/>
      <c r="E74" s="142"/>
      <c r="F74" s="143"/>
      <c r="G74" s="82">
        <v>4094818.7</v>
      </c>
      <c r="H74" s="82"/>
      <c r="I74" s="43">
        <f t="shared" si="6"/>
        <v>4094818.7</v>
      </c>
      <c r="J74" s="82"/>
      <c r="K74" s="82"/>
      <c r="L74" s="82"/>
      <c r="M74" s="43"/>
      <c r="N74" s="73">
        <v>4</v>
      </c>
      <c r="O74" s="43">
        <f t="shared" si="7"/>
        <v>4094818.7</v>
      </c>
      <c r="P74" s="83"/>
      <c r="Q74" s="82"/>
      <c r="R74" s="82"/>
      <c r="S74" s="70">
        <f t="shared" si="8"/>
        <v>0</v>
      </c>
      <c r="T74" s="32"/>
    </row>
    <row r="75" spans="1:20">
      <c r="A75" s="101"/>
      <c r="B75" s="51" t="s">
        <v>67</v>
      </c>
      <c r="C75" s="81" t="s">
        <v>134</v>
      </c>
      <c r="D75" s="46"/>
      <c r="E75" s="142"/>
      <c r="F75" s="143"/>
      <c r="G75" s="82">
        <v>31442.03</v>
      </c>
      <c r="H75" s="82"/>
      <c r="I75" s="43">
        <f t="shared" si="6"/>
        <v>31442.03</v>
      </c>
      <c r="J75" s="82"/>
      <c r="K75" s="82"/>
      <c r="L75" s="82"/>
      <c r="M75" s="43"/>
      <c r="N75" s="73">
        <v>4</v>
      </c>
      <c r="O75" s="43">
        <f t="shared" si="7"/>
        <v>31442.03</v>
      </c>
      <c r="P75" s="83"/>
      <c r="Q75" s="82"/>
      <c r="R75" s="82"/>
      <c r="S75" s="70">
        <f t="shared" si="8"/>
        <v>0</v>
      </c>
      <c r="T75" s="32"/>
    </row>
    <row r="76" spans="1:20">
      <c r="A76" s="101"/>
      <c r="B76" s="51" t="s">
        <v>23</v>
      </c>
      <c r="C76" s="81" t="s">
        <v>135</v>
      </c>
      <c r="D76" s="46"/>
      <c r="E76" s="142"/>
      <c r="F76" s="143"/>
      <c r="G76" s="82">
        <v>0</v>
      </c>
      <c r="H76" s="82"/>
      <c r="I76" s="43">
        <f t="shared" si="6"/>
        <v>0</v>
      </c>
      <c r="J76" s="82"/>
      <c r="K76" s="82"/>
      <c r="L76" s="82"/>
      <c r="M76" s="43"/>
      <c r="N76" s="73">
        <v>4</v>
      </c>
      <c r="O76" s="43">
        <f t="shared" si="7"/>
        <v>0</v>
      </c>
      <c r="P76" s="83"/>
      <c r="Q76" s="82"/>
      <c r="R76" s="82"/>
      <c r="S76" s="70">
        <f t="shared" si="8"/>
        <v>0</v>
      </c>
      <c r="T76" s="32"/>
    </row>
    <row r="77" spans="1:20">
      <c r="A77" s="101"/>
      <c r="B77" s="51" t="s">
        <v>24</v>
      </c>
      <c r="C77" s="81" t="s">
        <v>136</v>
      </c>
      <c r="D77" s="46"/>
      <c r="E77" s="142"/>
      <c r="F77" s="143"/>
      <c r="G77" s="82">
        <v>7948913.9800000004</v>
      </c>
      <c r="H77" s="82"/>
      <c r="I77" s="43">
        <f t="shared" si="6"/>
        <v>7948913.9800000004</v>
      </c>
      <c r="J77" s="82"/>
      <c r="K77" s="82"/>
      <c r="L77" s="82"/>
      <c r="M77" s="43"/>
      <c r="N77" s="73">
        <v>4</v>
      </c>
      <c r="O77" s="43">
        <f t="shared" si="7"/>
        <v>7948913.9800000004</v>
      </c>
      <c r="P77" s="83"/>
      <c r="Q77" s="82"/>
      <c r="R77" s="82"/>
      <c r="S77" s="70">
        <f t="shared" si="8"/>
        <v>0</v>
      </c>
      <c r="T77" s="32"/>
    </row>
    <row r="78" spans="1:20">
      <c r="A78" s="101"/>
      <c r="B78" s="51" t="s">
        <v>14</v>
      </c>
      <c r="C78" s="81" t="s">
        <v>137</v>
      </c>
      <c r="D78" s="46"/>
      <c r="E78" s="142"/>
      <c r="F78" s="82"/>
      <c r="G78" s="82">
        <v>83465.440000000002</v>
      </c>
      <c r="H78" s="82"/>
      <c r="I78" s="43">
        <f>G78-F78-H78</f>
        <v>83465.440000000002</v>
      </c>
      <c r="J78" s="82"/>
      <c r="K78" s="82"/>
      <c r="L78" s="82"/>
      <c r="M78" s="43"/>
      <c r="N78" s="73">
        <v>4</v>
      </c>
      <c r="O78" s="43">
        <f t="shared" si="7"/>
        <v>83465.440000000002</v>
      </c>
      <c r="P78" s="83"/>
      <c r="Q78" s="82"/>
      <c r="R78" s="82"/>
      <c r="S78" s="70">
        <f t="shared" si="8"/>
        <v>0</v>
      </c>
      <c r="T78" s="32"/>
    </row>
    <row r="79" spans="1:20">
      <c r="A79" s="101"/>
      <c r="B79" s="51" t="s">
        <v>89</v>
      </c>
      <c r="C79" s="81" t="s">
        <v>138</v>
      </c>
      <c r="D79" s="46"/>
      <c r="E79" s="142"/>
      <c r="F79" s="143"/>
      <c r="G79" s="82">
        <v>61966.33</v>
      </c>
      <c r="H79" s="82"/>
      <c r="I79" s="43">
        <f t="shared" si="6"/>
        <v>61966.33</v>
      </c>
      <c r="J79" s="82"/>
      <c r="K79" s="82"/>
      <c r="L79" s="82"/>
      <c r="M79" s="43"/>
      <c r="N79" s="73">
        <v>4</v>
      </c>
      <c r="O79" s="43">
        <f t="shared" si="7"/>
        <v>61966.33</v>
      </c>
      <c r="P79" s="83"/>
      <c r="Q79" s="82"/>
      <c r="R79" s="82"/>
      <c r="S79" s="70">
        <f t="shared" si="8"/>
        <v>0</v>
      </c>
      <c r="T79" s="32"/>
    </row>
    <row r="80" spans="1:20">
      <c r="A80" s="101"/>
      <c r="B80" s="51" t="s">
        <v>165</v>
      </c>
      <c r="C80" s="81" t="s">
        <v>229</v>
      </c>
      <c r="D80" s="46"/>
      <c r="E80" s="142"/>
      <c r="F80" s="143"/>
      <c r="G80" s="82">
        <v>25619.5</v>
      </c>
      <c r="H80" s="82"/>
      <c r="I80" s="43">
        <f t="shared" si="6"/>
        <v>25619.5</v>
      </c>
      <c r="J80" s="82"/>
      <c r="K80" s="82"/>
      <c r="L80" s="82"/>
      <c r="M80" s="43"/>
      <c r="N80" s="73">
        <v>4</v>
      </c>
      <c r="O80" s="43">
        <f t="shared" si="7"/>
        <v>25619.5</v>
      </c>
      <c r="P80" s="83"/>
      <c r="Q80" s="82"/>
      <c r="R80" s="82"/>
      <c r="S80" s="70">
        <f t="shared" si="8"/>
        <v>0</v>
      </c>
      <c r="T80" s="32"/>
    </row>
    <row r="81" spans="1:20">
      <c r="A81" s="101"/>
      <c r="B81" s="51" t="s">
        <v>90</v>
      </c>
      <c r="C81" s="81" t="s">
        <v>139</v>
      </c>
      <c r="D81" s="46"/>
      <c r="E81" s="142"/>
      <c r="F81" s="143">
        <v>0</v>
      </c>
      <c r="G81" s="82">
        <v>49081</v>
      </c>
      <c r="H81" s="82"/>
      <c r="I81" s="43">
        <f t="shared" si="6"/>
        <v>49081</v>
      </c>
      <c r="J81" s="82"/>
      <c r="K81" s="82"/>
      <c r="L81" s="82"/>
      <c r="M81" s="43"/>
      <c r="N81" s="73">
        <v>4</v>
      </c>
      <c r="O81" s="43">
        <f t="shared" si="7"/>
        <v>49081</v>
      </c>
      <c r="P81" s="83"/>
      <c r="Q81" s="82"/>
      <c r="R81" s="82"/>
      <c r="S81" s="70">
        <f t="shared" si="8"/>
        <v>0</v>
      </c>
      <c r="T81" s="32"/>
    </row>
    <row r="82" spans="1:20">
      <c r="A82" s="101"/>
      <c r="B82" s="51" t="s">
        <v>34</v>
      </c>
      <c r="C82" s="81" t="s">
        <v>140</v>
      </c>
      <c r="D82" s="46"/>
      <c r="E82" s="142"/>
      <c r="F82" s="143"/>
      <c r="G82" s="82">
        <v>7278272</v>
      </c>
      <c r="H82" s="82"/>
      <c r="I82" s="43">
        <f t="shared" si="6"/>
        <v>7278272</v>
      </c>
      <c r="J82" s="82"/>
      <c r="K82" s="82"/>
      <c r="L82" s="82"/>
      <c r="M82" s="43"/>
      <c r="N82" s="73">
        <v>4</v>
      </c>
      <c r="O82" s="43">
        <f t="shared" si="7"/>
        <v>7278272</v>
      </c>
      <c r="P82" s="83"/>
      <c r="Q82" s="82"/>
      <c r="R82" s="82"/>
      <c r="S82" s="70">
        <f t="shared" si="8"/>
        <v>0</v>
      </c>
      <c r="T82" s="32"/>
    </row>
    <row r="83" spans="1:20">
      <c r="A83" s="101"/>
      <c r="B83" s="51" t="s">
        <v>166</v>
      </c>
      <c r="C83" s="81"/>
      <c r="D83" s="46"/>
      <c r="E83" s="142"/>
      <c r="F83" s="143"/>
      <c r="G83" s="82">
        <v>4164000</v>
      </c>
      <c r="H83" s="82"/>
      <c r="I83" s="43">
        <f>G83-F83</f>
        <v>4164000</v>
      </c>
      <c r="J83" s="82"/>
      <c r="K83" s="82"/>
      <c r="L83" s="82"/>
      <c r="M83" s="43"/>
      <c r="N83" s="73">
        <v>4</v>
      </c>
      <c r="O83" s="43">
        <f>I83+M83-K83</f>
        <v>4164000</v>
      </c>
      <c r="P83" s="83"/>
      <c r="Q83" s="82"/>
      <c r="R83" s="82"/>
      <c r="S83" s="70">
        <f t="shared" si="8"/>
        <v>0</v>
      </c>
      <c r="T83" s="32"/>
    </row>
    <row r="84" spans="1:20">
      <c r="A84" s="101"/>
      <c r="B84" s="51" t="s">
        <v>167</v>
      </c>
      <c r="C84" s="81"/>
      <c r="D84" s="46"/>
      <c r="E84" s="142"/>
      <c r="F84" s="143"/>
      <c r="G84" s="82">
        <v>2034316</v>
      </c>
      <c r="H84" s="82"/>
      <c r="I84" s="43">
        <f>G84-F84</f>
        <v>2034316</v>
      </c>
      <c r="J84" s="82"/>
      <c r="K84" s="82"/>
      <c r="L84" s="82"/>
      <c r="M84" s="43"/>
      <c r="N84" s="73">
        <v>4</v>
      </c>
      <c r="O84" s="43">
        <f>I84+M84-K84</f>
        <v>2034316</v>
      </c>
      <c r="P84" s="83"/>
      <c r="Q84" s="82"/>
      <c r="R84" s="82"/>
      <c r="S84" s="70">
        <f t="shared" si="8"/>
        <v>0</v>
      </c>
      <c r="T84" s="32"/>
    </row>
    <row r="85" spans="1:20">
      <c r="A85" s="101"/>
      <c r="B85" s="51" t="s">
        <v>168</v>
      </c>
      <c r="C85" s="81"/>
      <c r="D85" s="46"/>
      <c r="E85" s="143"/>
      <c r="F85" s="143">
        <v>160000</v>
      </c>
      <c r="G85" s="43">
        <v>160000</v>
      </c>
      <c r="H85" s="82"/>
      <c r="I85" s="43">
        <f>G85-F85</f>
        <v>0</v>
      </c>
      <c r="J85" s="82"/>
      <c r="K85" s="82"/>
      <c r="L85" s="82"/>
      <c r="M85" s="43"/>
      <c r="N85" s="73">
        <v>4</v>
      </c>
      <c r="O85" s="43">
        <f>I85+M85-K85</f>
        <v>0</v>
      </c>
      <c r="P85" s="83"/>
      <c r="Q85" s="82"/>
      <c r="R85" s="82"/>
      <c r="S85" s="70">
        <f>I85-O85</f>
        <v>0</v>
      </c>
      <c r="T85" s="32"/>
    </row>
    <row r="86" spans="1:20">
      <c r="A86" s="101"/>
      <c r="B86" s="51" t="s">
        <v>169</v>
      </c>
      <c r="C86" s="81"/>
      <c r="D86" s="46"/>
      <c r="E86" s="142"/>
      <c r="F86" s="143"/>
      <c r="G86" s="31">
        <v>75000</v>
      </c>
      <c r="H86" s="82"/>
      <c r="I86" s="43">
        <f>G86-F86</f>
        <v>75000</v>
      </c>
      <c r="J86" s="82"/>
      <c r="K86" s="82"/>
      <c r="L86" s="82"/>
      <c r="M86" s="43"/>
      <c r="N86" s="73">
        <v>4</v>
      </c>
      <c r="O86" s="43">
        <f>I86+M86-K86</f>
        <v>75000</v>
      </c>
      <c r="P86" s="83"/>
      <c r="Q86" s="82"/>
      <c r="R86" s="82"/>
      <c r="S86" s="70">
        <f>I86-O86</f>
        <v>0</v>
      </c>
      <c r="T86" s="32"/>
    </row>
    <row r="87" spans="1:20">
      <c r="A87" s="101"/>
      <c r="B87" s="51" t="s">
        <v>441</v>
      </c>
      <c r="C87" s="81"/>
      <c r="D87" s="46"/>
      <c r="E87" s="142"/>
      <c r="F87" s="143"/>
      <c r="G87" s="31">
        <v>90000</v>
      </c>
      <c r="H87" s="82"/>
      <c r="I87" s="43">
        <f>G87-F87</f>
        <v>90000</v>
      </c>
      <c r="J87" s="82"/>
      <c r="K87" s="82"/>
      <c r="L87" s="82"/>
      <c r="M87" s="43"/>
      <c r="N87" s="73"/>
      <c r="O87" s="43">
        <f>I87+M87-K87</f>
        <v>90000</v>
      </c>
      <c r="P87" s="83"/>
      <c r="Q87" s="82"/>
      <c r="R87" s="82"/>
      <c r="S87" s="70">
        <f>I87-O87</f>
        <v>0</v>
      </c>
      <c r="T87" s="32"/>
    </row>
    <row r="88" spans="1:20">
      <c r="A88" s="101"/>
      <c r="B88" s="51" t="s">
        <v>170</v>
      </c>
      <c r="C88" s="81"/>
      <c r="D88" s="46"/>
      <c r="E88" s="142"/>
      <c r="F88" s="143"/>
      <c r="G88" s="82">
        <v>6576000</v>
      </c>
      <c r="H88" s="82"/>
      <c r="I88" s="43">
        <f t="shared" si="6"/>
        <v>6576000</v>
      </c>
      <c r="J88" s="82"/>
      <c r="K88" s="82"/>
      <c r="L88" s="82"/>
      <c r="M88" s="43"/>
      <c r="N88" s="73">
        <v>4</v>
      </c>
      <c r="O88" s="43">
        <f t="shared" si="7"/>
        <v>6576000</v>
      </c>
      <c r="P88" s="83"/>
      <c r="Q88" s="82"/>
      <c r="R88" s="82"/>
      <c r="S88" s="70">
        <f t="shared" si="8"/>
        <v>0</v>
      </c>
      <c r="T88" s="32"/>
    </row>
    <row r="89" spans="1:20">
      <c r="A89" s="101"/>
      <c r="B89" s="51" t="s">
        <v>171</v>
      </c>
      <c r="C89" s="81"/>
      <c r="D89" s="46"/>
      <c r="E89" s="142"/>
      <c r="F89" s="143"/>
      <c r="G89" s="82">
        <v>1454400</v>
      </c>
      <c r="H89" s="82"/>
      <c r="I89" s="43">
        <f t="shared" si="6"/>
        <v>1454400</v>
      </c>
      <c r="J89" s="82"/>
      <c r="K89" s="82"/>
      <c r="L89" s="82"/>
      <c r="M89" s="43"/>
      <c r="N89" s="73">
        <v>4</v>
      </c>
      <c r="O89" s="43">
        <f t="shared" si="7"/>
        <v>1454400</v>
      </c>
      <c r="P89" s="83"/>
      <c r="Q89" s="82"/>
      <c r="R89" s="82"/>
      <c r="S89" s="70">
        <f t="shared" si="8"/>
        <v>0</v>
      </c>
      <c r="T89" s="32"/>
    </row>
    <row r="90" spans="1:20">
      <c r="A90" s="101"/>
      <c r="B90" s="51" t="s">
        <v>236</v>
      </c>
      <c r="C90" s="81"/>
      <c r="D90" s="46"/>
      <c r="E90" s="142"/>
      <c r="F90" s="143"/>
      <c r="G90" s="82">
        <v>30000</v>
      </c>
      <c r="H90" s="82"/>
      <c r="I90" s="43">
        <f t="shared" si="6"/>
        <v>30000</v>
      </c>
      <c r="J90" s="82"/>
      <c r="K90" s="82"/>
      <c r="L90" s="82"/>
      <c r="M90" s="43"/>
      <c r="N90" s="73">
        <v>4</v>
      </c>
      <c r="O90" s="43">
        <f t="shared" si="7"/>
        <v>30000</v>
      </c>
      <c r="P90" s="83"/>
      <c r="Q90" s="82"/>
      <c r="R90" s="82"/>
      <c r="S90" s="70">
        <f t="shared" si="8"/>
        <v>0</v>
      </c>
      <c r="T90" s="32"/>
    </row>
    <row r="91" spans="1:20">
      <c r="A91" s="101"/>
      <c r="B91" s="51" t="s">
        <v>237</v>
      </c>
      <c r="C91" s="81"/>
      <c r="D91" s="46"/>
      <c r="E91" s="142"/>
      <c r="F91" s="143"/>
      <c r="G91" s="82">
        <v>909900</v>
      </c>
      <c r="H91" s="82"/>
      <c r="I91" s="43">
        <f t="shared" si="6"/>
        <v>909900</v>
      </c>
      <c r="J91" s="82"/>
      <c r="K91" s="82"/>
      <c r="L91" s="82"/>
      <c r="M91" s="43"/>
      <c r="N91" s="73"/>
      <c r="O91" s="43">
        <f t="shared" si="7"/>
        <v>909900</v>
      </c>
      <c r="P91" s="83"/>
      <c r="Q91" s="82"/>
      <c r="R91" s="82"/>
      <c r="S91" s="70">
        <f t="shared" si="8"/>
        <v>0</v>
      </c>
      <c r="T91" s="32"/>
    </row>
    <row r="92" spans="1:20">
      <c r="A92" s="101"/>
      <c r="B92" s="51" t="s">
        <v>442</v>
      </c>
      <c r="C92" s="81"/>
      <c r="D92" s="46"/>
      <c r="E92" s="142"/>
      <c r="F92" s="143"/>
      <c r="G92" s="82">
        <v>201700</v>
      </c>
      <c r="H92" s="82"/>
      <c r="I92" s="43">
        <f>G92-F92</f>
        <v>201700</v>
      </c>
      <c r="J92" s="82"/>
      <c r="K92" s="82"/>
      <c r="L92" s="82"/>
      <c r="M92" s="43"/>
      <c r="N92" s="73">
        <v>4</v>
      </c>
      <c r="O92" s="43">
        <f t="shared" si="7"/>
        <v>201700</v>
      </c>
      <c r="P92" s="83"/>
      <c r="Q92" s="82"/>
      <c r="R92" s="82"/>
      <c r="S92" s="70">
        <f t="shared" si="8"/>
        <v>0</v>
      </c>
      <c r="T92" s="32"/>
    </row>
    <row r="93" spans="1:20">
      <c r="A93" s="101"/>
      <c r="B93" s="51" t="s">
        <v>238</v>
      </c>
      <c r="C93" s="81"/>
      <c r="D93" s="46"/>
      <c r="E93" s="142"/>
      <c r="F93" s="143"/>
      <c r="G93" s="82">
        <v>3789600</v>
      </c>
      <c r="H93" s="82"/>
      <c r="I93" s="43">
        <f>G93-F93</f>
        <v>3789600</v>
      </c>
      <c r="J93" s="82"/>
      <c r="K93" s="82"/>
      <c r="L93" s="82"/>
      <c r="M93" s="43"/>
      <c r="N93" s="73">
        <v>4</v>
      </c>
      <c r="O93" s="43">
        <f t="shared" si="7"/>
        <v>3789600</v>
      </c>
      <c r="P93" s="83"/>
      <c r="Q93" s="82"/>
      <c r="R93" s="82"/>
      <c r="S93" s="70">
        <f t="shared" si="8"/>
        <v>0</v>
      </c>
      <c r="T93" s="32"/>
    </row>
    <row r="94" spans="1:20">
      <c r="A94" s="101"/>
      <c r="B94" s="51" t="s">
        <v>240</v>
      </c>
      <c r="C94" s="81"/>
      <c r="D94" s="46"/>
      <c r="E94" s="142"/>
      <c r="F94" s="143"/>
      <c r="G94" s="82">
        <v>491300</v>
      </c>
      <c r="H94" s="82"/>
      <c r="I94" s="43">
        <f t="shared" si="6"/>
        <v>491300</v>
      </c>
      <c r="J94" s="82"/>
      <c r="K94" s="82"/>
      <c r="L94" s="82"/>
      <c r="M94" s="43"/>
      <c r="N94" s="73">
        <v>4</v>
      </c>
      <c r="O94" s="43">
        <f t="shared" si="7"/>
        <v>491300</v>
      </c>
      <c r="P94" s="83"/>
      <c r="Q94" s="82"/>
      <c r="R94" s="82"/>
      <c r="S94" s="70">
        <f t="shared" si="8"/>
        <v>0</v>
      </c>
      <c r="T94" s="32"/>
    </row>
    <row r="95" spans="1:20">
      <c r="A95" s="101"/>
      <c r="B95" s="51" t="s">
        <v>241</v>
      </c>
      <c r="C95" s="81"/>
      <c r="D95" s="46"/>
      <c r="E95" s="142"/>
      <c r="F95" s="143"/>
      <c r="G95" s="82">
        <v>196113</v>
      </c>
      <c r="H95" s="82"/>
      <c r="I95" s="43">
        <f t="shared" si="6"/>
        <v>196113</v>
      </c>
      <c r="J95" s="82"/>
      <c r="K95" s="82"/>
      <c r="L95" s="82"/>
      <c r="M95" s="43"/>
      <c r="N95" s="73"/>
      <c r="O95" s="43">
        <f t="shared" si="7"/>
        <v>196113</v>
      </c>
      <c r="P95" s="83"/>
      <c r="Q95" s="82"/>
      <c r="R95" s="82"/>
      <c r="S95" s="70">
        <f t="shared" si="8"/>
        <v>0</v>
      </c>
      <c r="T95" s="32"/>
    </row>
    <row r="96" spans="1:20">
      <c r="A96" s="101"/>
      <c r="B96" s="51" t="s">
        <v>172</v>
      </c>
      <c r="C96" s="81"/>
      <c r="D96" s="46"/>
      <c r="E96" s="142"/>
      <c r="F96" s="143"/>
      <c r="G96" s="82">
        <v>1022500</v>
      </c>
      <c r="H96" s="82"/>
      <c r="I96" s="43">
        <f t="shared" si="6"/>
        <v>1022500</v>
      </c>
      <c r="J96" s="82"/>
      <c r="K96" s="82"/>
      <c r="L96" s="82"/>
      <c r="M96" s="43"/>
      <c r="N96" s="73">
        <v>4</v>
      </c>
      <c r="O96" s="43">
        <f t="shared" si="7"/>
        <v>1022500</v>
      </c>
      <c r="P96" s="83"/>
      <c r="Q96" s="82"/>
      <c r="R96" s="82"/>
      <c r="S96" s="70">
        <f t="shared" si="8"/>
        <v>0</v>
      </c>
      <c r="T96" s="32"/>
    </row>
    <row r="97" spans="1:23">
      <c r="A97" s="101"/>
      <c r="B97" s="51" t="s">
        <v>443</v>
      </c>
      <c r="C97" s="81"/>
      <c r="D97" s="46"/>
      <c r="E97" s="142"/>
      <c r="F97" s="143">
        <v>9180</v>
      </c>
      <c r="G97" s="82">
        <v>9180</v>
      </c>
      <c r="H97" s="82"/>
      <c r="I97" s="43">
        <f t="shared" si="6"/>
        <v>0</v>
      </c>
      <c r="J97" s="82"/>
      <c r="K97" s="82"/>
      <c r="L97" s="82"/>
      <c r="M97" s="43"/>
      <c r="N97" s="73"/>
      <c r="O97" s="43">
        <f t="shared" si="7"/>
        <v>0</v>
      </c>
      <c r="P97" s="83"/>
      <c r="Q97" s="82"/>
      <c r="R97" s="82"/>
      <c r="S97" s="70">
        <f t="shared" si="8"/>
        <v>0</v>
      </c>
      <c r="T97" s="32"/>
    </row>
    <row r="98" spans="1:23">
      <c r="A98" s="101"/>
      <c r="B98" s="51" t="s">
        <v>444</v>
      </c>
      <c r="C98" s="81"/>
      <c r="D98" s="46"/>
      <c r="E98" s="142"/>
      <c r="F98" s="143">
        <v>45900</v>
      </c>
      <c r="G98" s="82">
        <v>45900</v>
      </c>
      <c r="H98" s="82"/>
      <c r="I98" s="43">
        <f t="shared" si="6"/>
        <v>0</v>
      </c>
      <c r="J98" s="82"/>
      <c r="K98" s="82"/>
      <c r="L98" s="82"/>
      <c r="M98" s="43"/>
      <c r="N98" s="73"/>
      <c r="O98" s="43">
        <f t="shared" si="7"/>
        <v>0</v>
      </c>
      <c r="P98" s="83"/>
      <c r="Q98" s="82"/>
      <c r="R98" s="82"/>
      <c r="S98" s="70">
        <f t="shared" si="8"/>
        <v>0</v>
      </c>
      <c r="T98" s="32"/>
    </row>
    <row r="99" spans="1:23">
      <c r="A99" s="100" t="s">
        <v>10</v>
      </c>
      <c r="B99" s="51"/>
      <c r="C99" s="52"/>
      <c r="D99" s="47"/>
      <c r="E99" s="140"/>
      <c r="F99" s="141"/>
      <c r="G99" s="43"/>
      <c r="H99" s="43"/>
      <c r="I99" s="43"/>
      <c r="J99" s="43"/>
      <c r="K99" s="43"/>
      <c r="L99" s="43"/>
      <c r="M99" s="43"/>
      <c r="N99" s="43"/>
      <c r="O99" s="43"/>
      <c r="P99" s="47"/>
      <c r="Q99" s="43"/>
      <c r="R99" s="43"/>
      <c r="S99" s="70"/>
    </row>
    <row r="100" spans="1:23">
      <c r="A100" s="97"/>
      <c r="B100" s="51" t="s">
        <v>18</v>
      </c>
      <c r="C100" s="52" t="s">
        <v>111</v>
      </c>
      <c r="D100" s="47"/>
      <c r="E100" s="140"/>
      <c r="F100" s="43">
        <v>9200542</v>
      </c>
      <c r="G100" s="43">
        <v>9000</v>
      </c>
      <c r="H100" s="43">
        <f>F100-G100</f>
        <v>9191542</v>
      </c>
      <c r="I100" s="141"/>
      <c r="J100" s="43"/>
      <c r="K100" s="43"/>
      <c r="L100" s="43"/>
      <c r="M100" s="43"/>
      <c r="N100" s="44"/>
      <c r="O100" s="43"/>
      <c r="P100" s="72">
        <v>4</v>
      </c>
      <c r="Q100" s="43">
        <f>H100+K100-M100</f>
        <v>9191542</v>
      </c>
      <c r="R100" s="70">
        <f>H100-Q100</f>
        <v>0</v>
      </c>
      <c r="S100" s="70"/>
    </row>
    <row r="101" spans="1:23">
      <c r="A101" s="97"/>
      <c r="B101" s="103" t="s">
        <v>31</v>
      </c>
      <c r="C101" s="52" t="s">
        <v>112</v>
      </c>
      <c r="D101" s="47"/>
      <c r="E101" s="140"/>
      <c r="F101" s="43">
        <v>1418400</v>
      </c>
      <c r="G101" s="43">
        <v>0</v>
      </c>
      <c r="H101" s="43">
        <f t="shared" ref="H101:H109" si="9">F101-G101</f>
        <v>1418400</v>
      </c>
      <c r="I101" s="141"/>
      <c r="J101" s="43"/>
      <c r="K101" s="43"/>
      <c r="L101" s="43"/>
      <c r="M101" s="43"/>
      <c r="N101" s="43"/>
      <c r="O101" s="43"/>
      <c r="P101" s="72">
        <v>4</v>
      </c>
      <c r="Q101" s="43">
        <f t="shared" ref="Q101:Q110" si="10">H101+K101-M101</f>
        <v>1418400</v>
      </c>
      <c r="R101" s="70">
        <f t="shared" ref="R101:R110" si="11">H101-Q101</f>
        <v>0</v>
      </c>
      <c r="S101" s="70"/>
    </row>
    <row r="102" spans="1:23">
      <c r="A102" s="97"/>
      <c r="B102" s="103" t="s">
        <v>32</v>
      </c>
      <c r="C102" s="52" t="s">
        <v>113</v>
      </c>
      <c r="D102" s="47"/>
      <c r="E102" s="140"/>
      <c r="F102" s="43">
        <v>8741620</v>
      </c>
      <c r="G102" s="43">
        <v>7500</v>
      </c>
      <c r="H102" s="43">
        <f t="shared" si="9"/>
        <v>8734120</v>
      </c>
      <c r="I102" s="141"/>
      <c r="J102" s="43"/>
      <c r="K102" s="43"/>
      <c r="L102" s="43"/>
      <c r="M102" s="43"/>
      <c r="N102" s="43"/>
      <c r="O102" s="43"/>
      <c r="P102" s="72">
        <v>4</v>
      </c>
      <c r="Q102" s="43">
        <f t="shared" si="10"/>
        <v>8734120</v>
      </c>
      <c r="R102" s="70">
        <f t="shared" si="11"/>
        <v>0</v>
      </c>
      <c r="S102" s="70"/>
    </row>
    <row r="103" spans="1:23">
      <c r="A103" s="97"/>
      <c r="B103" s="103" t="s">
        <v>19</v>
      </c>
      <c r="C103" s="52" t="s">
        <v>114</v>
      </c>
      <c r="D103" s="47"/>
      <c r="E103" s="140"/>
      <c r="F103" s="43">
        <v>196760</v>
      </c>
      <c r="G103" s="43"/>
      <c r="H103" s="43">
        <f t="shared" si="9"/>
        <v>196760</v>
      </c>
      <c r="I103" s="141"/>
      <c r="J103" s="43"/>
      <c r="K103" s="43"/>
      <c r="L103" s="72"/>
      <c r="M103" s="43"/>
      <c r="N103" s="43"/>
      <c r="O103" s="43"/>
      <c r="P103" s="72">
        <v>4</v>
      </c>
      <c r="Q103" s="43">
        <f t="shared" si="10"/>
        <v>196760</v>
      </c>
      <c r="R103" s="70">
        <f t="shared" si="11"/>
        <v>0</v>
      </c>
      <c r="S103" s="70"/>
    </row>
    <row r="104" spans="1:23">
      <c r="A104" s="97"/>
      <c r="B104" s="103" t="s">
        <v>17</v>
      </c>
      <c r="C104" s="52" t="s">
        <v>115</v>
      </c>
      <c r="D104" s="47"/>
      <c r="E104" s="140"/>
      <c r="F104" s="43">
        <v>3757587.93</v>
      </c>
      <c r="G104" s="43">
        <v>3600</v>
      </c>
      <c r="H104" s="43">
        <f t="shared" si="9"/>
        <v>3753987.93</v>
      </c>
      <c r="I104" s="141"/>
      <c r="J104" s="43"/>
      <c r="K104" s="43"/>
      <c r="L104" s="43"/>
      <c r="M104" s="43"/>
      <c r="N104" s="43"/>
      <c r="O104" s="43"/>
      <c r="P104" s="72">
        <v>4</v>
      </c>
      <c r="Q104" s="43">
        <f t="shared" si="10"/>
        <v>3753987.93</v>
      </c>
      <c r="R104" s="70">
        <f t="shared" si="11"/>
        <v>0</v>
      </c>
      <c r="S104" s="70"/>
    </row>
    <row r="105" spans="1:23">
      <c r="A105" s="97"/>
      <c r="B105" s="103" t="s">
        <v>20</v>
      </c>
      <c r="C105" s="52" t="s">
        <v>116</v>
      </c>
      <c r="D105" s="47"/>
      <c r="E105" s="140"/>
      <c r="F105" s="43">
        <v>3174145.61</v>
      </c>
      <c r="G105" s="43"/>
      <c r="H105" s="43">
        <f t="shared" si="9"/>
        <v>3174145.61</v>
      </c>
      <c r="I105" s="141"/>
      <c r="J105" s="43"/>
      <c r="K105" s="43"/>
      <c r="L105" s="43"/>
      <c r="M105" s="43"/>
      <c r="N105" s="43"/>
      <c r="O105" s="43"/>
      <c r="P105" s="72">
        <v>4</v>
      </c>
      <c r="Q105" s="43">
        <f t="shared" si="10"/>
        <v>3174145.61</v>
      </c>
      <c r="R105" s="70">
        <f t="shared" si="11"/>
        <v>0</v>
      </c>
      <c r="S105" s="70"/>
      <c r="T105" s="31"/>
    </row>
    <row r="106" spans="1:23">
      <c r="A106" s="97"/>
      <c r="B106" s="103" t="s">
        <v>11</v>
      </c>
      <c r="C106" s="52" t="s">
        <v>117</v>
      </c>
      <c r="D106" s="47"/>
      <c r="E106" s="140"/>
      <c r="F106" s="43">
        <v>260972.25</v>
      </c>
      <c r="G106" s="43"/>
      <c r="H106" s="43">
        <f t="shared" si="9"/>
        <v>260972.25</v>
      </c>
      <c r="I106" s="141"/>
      <c r="J106" s="43"/>
      <c r="K106" s="43"/>
      <c r="L106" s="43"/>
      <c r="M106" s="43"/>
      <c r="N106" s="43"/>
      <c r="O106" s="43"/>
      <c r="P106" s="72">
        <v>4</v>
      </c>
      <c r="Q106" s="43">
        <f t="shared" si="10"/>
        <v>260972.25</v>
      </c>
      <c r="R106" s="70">
        <f t="shared" si="11"/>
        <v>0</v>
      </c>
      <c r="S106" s="70"/>
    </row>
    <row r="107" spans="1:23">
      <c r="A107" s="97"/>
      <c r="B107" s="103" t="s">
        <v>12</v>
      </c>
      <c r="C107" s="52" t="s">
        <v>120</v>
      </c>
      <c r="D107" s="47"/>
      <c r="E107" s="140"/>
      <c r="F107" s="43">
        <v>4309509.6100000003</v>
      </c>
      <c r="G107" s="43"/>
      <c r="H107" s="43">
        <f t="shared" si="9"/>
        <v>4309509.6100000003</v>
      </c>
      <c r="I107" s="141"/>
      <c r="J107" s="43"/>
      <c r="K107" s="43"/>
      <c r="L107" s="43"/>
      <c r="M107" s="43"/>
      <c r="N107" s="43"/>
      <c r="O107" s="43"/>
      <c r="P107" s="72">
        <v>4</v>
      </c>
      <c r="Q107" s="43">
        <f t="shared" si="10"/>
        <v>4309509.6100000003</v>
      </c>
      <c r="R107" s="70">
        <f t="shared" si="11"/>
        <v>0</v>
      </c>
      <c r="S107" s="70"/>
    </row>
    <row r="108" spans="1:23">
      <c r="A108" s="97"/>
      <c r="B108" s="103" t="s">
        <v>13</v>
      </c>
      <c r="C108" s="52" t="s">
        <v>118</v>
      </c>
      <c r="D108" s="47"/>
      <c r="E108" s="140"/>
      <c r="F108" s="43">
        <v>295940.52</v>
      </c>
      <c r="G108" s="43"/>
      <c r="H108" s="43">
        <f t="shared" si="9"/>
        <v>295940.52</v>
      </c>
      <c r="I108" s="141"/>
      <c r="J108" s="43"/>
      <c r="K108" s="43"/>
      <c r="L108" s="43"/>
      <c r="M108" s="43"/>
      <c r="N108" s="43"/>
      <c r="O108" s="43"/>
      <c r="P108" s="72">
        <v>4</v>
      </c>
      <c r="Q108" s="43">
        <f>H108+K108-M108</f>
        <v>295940.52</v>
      </c>
      <c r="R108" s="70">
        <f t="shared" si="11"/>
        <v>0</v>
      </c>
      <c r="S108" s="70"/>
    </row>
    <row r="109" spans="1:23">
      <c r="A109" s="97"/>
      <c r="B109" s="103" t="s">
        <v>21</v>
      </c>
      <c r="C109" s="52" t="s">
        <v>119</v>
      </c>
      <c r="D109" s="47"/>
      <c r="E109" s="140"/>
      <c r="F109" s="43">
        <v>3991900</v>
      </c>
      <c r="G109" s="43"/>
      <c r="H109" s="43">
        <f t="shared" si="9"/>
        <v>3991900</v>
      </c>
      <c r="I109" s="141"/>
      <c r="J109" s="43"/>
      <c r="K109" s="43"/>
      <c r="L109" s="43"/>
      <c r="M109" s="43"/>
      <c r="N109" s="43"/>
      <c r="O109" s="43"/>
      <c r="P109" s="72"/>
      <c r="Q109" s="43">
        <f t="shared" si="10"/>
        <v>3991900</v>
      </c>
      <c r="R109" s="70">
        <f t="shared" si="11"/>
        <v>0</v>
      </c>
      <c r="S109" s="70"/>
    </row>
    <row r="110" spans="1:23">
      <c r="A110" s="95"/>
      <c r="B110" s="104" t="s">
        <v>231</v>
      </c>
      <c r="C110" s="66" t="s">
        <v>232</v>
      </c>
      <c r="D110" s="68"/>
      <c r="E110" s="144"/>
      <c r="F110" s="57">
        <v>0</v>
      </c>
      <c r="G110" s="57"/>
      <c r="H110" s="57">
        <v>0</v>
      </c>
      <c r="I110" s="145"/>
      <c r="J110" s="57"/>
      <c r="K110" s="57"/>
      <c r="L110" s="57"/>
      <c r="M110" s="57"/>
      <c r="N110" s="57"/>
      <c r="O110" s="57"/>
      <c r="P110" s="84"/>
      <c r="Q110" s="43">
        <f t="shared" si="10"/>
        <v>0</v>
      </c>
      <c r="R110" s="70">
        <f t="shared" si="11"/>
        <v>0</v>
      </c>
      <c r="S110" s="69"/>
    </row>
    <row r="111" spans="1:23" s="40" customFormat="1" ht="24" thickBot="1">
      <c r="A111" s="404" t="s">
        <v>15</v>
      </c>
      <c r="B111" s="405"/>
      <c r="C111" s="85"/>
      <c r="D111" s="86">
        <f t="shared" ref="D111:I111" si="12">SUM(D7:D110)</f>
        <v>70343600.5</v>
      </c>
      <c r="E111" s="86">
        <f t="shared" si="12"/>
        <v>70343600.500000015</v>
      </c>
      <c r="F111" s="86">
        <f>SUM(F7:F110)</f>
        <v>209020068.94000009</v>
      </c>
      <c r="G111" s="86">
        <f t="shared" si="12"/>
        <v>209020068.93999997</v>
      </c>
      <c r="H111" s="87">
        <f t="shared" si="12"/>
        <v>114233662.05</v>
      </c>
      <c r="I111" s="86">
        <f t="shared" si="12"/>
        <v>114233662.05</v>
      </c>
      <c r="J111" s="86"/>
      <c r="K111" s="86">
        <f>SUM(K7:K110)</f>
        <v>1319.51</v>
      </c>
      <c r="L111" s="86"/>
      <c r="M111" s="86">
        <f>SUM(M7:M110)</f>
        <v>1319.5100000000002</v>
      </c>
      <c r="N111" s="86"/>
      <c r="O111" s="86">
        <f>SUM(O7:O110)</f>
        <v>56786629.18</v>
      </c>
      <c r="P111" s="86"/>
      <c r="Q111" s="86">
        <f>SUM(Q7:Q110)</f>
        <v>56786629.180000007</v>
      </c>
      <c r="R111" s="86">
        <f>SUM(R7:R110)</f>
        <v>78907685.11999999</v>
      </c>
      <c r="S111" s="139">
        <f>SUM(S7:S110)</f>
        <v>78907685.11999999</v>
      </c>
      <c r="T111" s="88"/>
      <c r="W111" s="45"/>
    </row>
    <row r="112" spans="1:23" ht="24" thickTop="1">
      <c r="E112" s="31">
        <f>SUM(D111-E111)</f>
        <v>-1.4901161193847656E-8</v>
      </c>
      <c r="G112" s="31">
        <f>SUM(F111-G111)</f>
        <v>1.1920928955078125E-7</v>
      </c>
      <c r="I112" s="31">
        <f>H111-I111</f>
        <v>0</v>
      </c>
      <c r="M112" s="31">
        <f>SUM(K111-M111)</f>
        <v>-2.2737367544323206E-13</v>
      </c>
      <c r="O112" s="32"/>
      <c r="Q112" s="32">
        <f>SUM(O111-Q111)</f>
        <v>-7.4505805969238281E-9</v>
      </c>
      <c r="S112" s="31">
        <f>SUM(R111-S111)</f>
        <v>0</v>
      </c>
    </row>
    <row r="113" spans="6:15" ht="27" customHeight="1">
      <c r="H113" s="32"/>
      <c r="O113" s="31" t="s">
        <v>29</v>
      </c>
    </row>
    <row r="114" spans="6:15" ht="32.25" customHeight="1">
      <c r="H114" s="32"/>
      <c r="O114" s="31"/>
    </row>
    <row r="115" spans="6:15">
      <c r="F115" s="31"/>
      <c r="H115" s="32"/>
      <c r="K115" s="32"/>
      <c r="L115" s="32"/>
      <c r="O115" s="32"/>
    </row>
    <row r="116" spans="6:15">
      <c r="F116" s="31"/>
      <c r="H116" s="32"/>
    </row>
    <row r="117" spans="6:15">
      <c r="F117" s="31"/>
      <c r="H117" s="32"/>
    </row>
    <row r="118" spans="6:15">
      <c r="F118" s="31"/>
      <c r="H118" s="32"/>
    </row>
    <row r="119" spans="6:15">
      <c r="F119" s="31"/>
      <c r="H119" s="32"/>
    </row>
    <row r="120" spans="6:15">
      <c r="F120" s="31"/>
      <c r="H120" s="32"/>
    </row>
    <row r="121" spans="6:15">
      <c r="F121" s="31"/>
      <c r="H121" s="32"/>
    </row>
    <row r="122" spans="6:15">
      <c r="F122" s="31"/>
      <c r="H122" s="32"/>
    </row>
    <row r="123" spans="6:15">
      <c r="F123" s="31"/>
      <c r="H123" s="32"/>
    </row>
    <row r="124" spans="6:15">
      <c r="F124" s="31"/>
    </row>
    <row r="125" spans="6:15">
      <c r="F125" s="31"/>
    </row>
    <row r="126" spans="6:15">
      <c r="F126" s="31"/>
      <c r="H126" s="32"/>
      <c r="K126" s="32"/>
      <c r="L126" s="32"/>
    </row>
    <row r="130" spans="6:12">
      <c r="F130" s="32"/>
      <c r="H130" s="32"/>
      <c r="K130" s="32"/>
      <c r="L130" s="32"/>
    </row>
  </sheetData>
  <mergeCells count="13">
    <mergeCell ref="R5:S5"/>
    <mergeCell ref="H5:I5"/>
    <mergeCell ref="A1:S1"/>
    <mergeCell ref="A2:S2"/>
    <mergeCell ref="A3:S3"/>
    <mergeCell ref="A4:S4"/>
    <mergeCell ref="A16:B16"/>
    <mergeCell ref="A111:B111"/>
    <mergeCell ref="A5:B5"/>
    <mergeCell ref="F5:G5"/>
    <mergeCell ref="O5:Q5"/>
    <mergeCell ref="J5:M5"/>
    <mergeCell ref="D5:E5"/>
  </mergeCells>
  <phoneticPr fontId="2" type="noConversion"/>
  <pageMargins left="0.23622047244094491" right="0.15748031496062992" top="0.47244094488188981" bottom="0.27559055118110237" header="0.51181102362204722" footer="0.23622047244094491"/>
  <pageSetup paperSize="5" scale="7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A2" sqref="A2:F2"/>
    </sheetView>
  </sheetViews>
  <sheetFormatPr defaultRowHeight="23.25"/>
  <cols>
    <col min="1" max="1" width="9.140625" style="146"/>
    <col min="2" max="2" width="16" style="146" customWidth="1"/>
    <col min="3" max="3" width="15.140625" style="146" customWidth="1"/>
    <col min="4" max="4" width="9.140625" style="146"/>
    <col min="5" max="5" width="31" style="146" customWidth="1"/>
    <col min="6" max="6" width="15.7109375" style="254" customWidth="1"/>
    <col min="7" max="16384" width="9.140625" style="146"/>
  </cols>
  <sheetData>
    <row r="1" spans="1:6">
      <c r="A1" s="457" t="s">
        <v>175</v>
      </c>
      <c r="B1" s="457"/>
      <c r="C1" s="457"/>
      <c r="D1" s="457"/>
      <c r="E1" s="457"/>
      <c r="F1" s="457"/>
    </row>
    <row r="2" spans="1:6">
      <c r="A2" s="457" t="s">
        <v>274</v>
      </c>
      <c r="B2" s="457"/>
      <c r="C2" s="457"/>
      <c r="D2" s="457"/>
      <c r="E2" s="457"/>
      <c r="F2" s="457"/>
    </row>
    <row r="3" spans="1:6">
      <c r="A3" s="457" t="s">
        <v>360</v>
      </c>
      <c r="B3" s="457"/>
      <c r="C3" s="457"/>
      <c r="D3" s="457"/>
      <c r="E3" s="457"/>
      <c r="F3" s="457"/>
    </row>
    <row r="4" spans="1:6">
      <c r="A4" s="168" t="s">
        <v>436</v>
      </c>
    </row>
    <row r="5" spans="1:6">
      <c r="A5" s="484" t="s">
        <v>361</v>
      </c>
      <c r="B5" s="485"/>
      <c r="C5" s="257" t="s">
        <v>362</v>
      </c>
      <c r="D5" s="486" t="s">
        <v>363</v>
      </c>
      <c r="E5" s="487"/>
      <c r="F5" s="488"/>
    </row>
    <row r="6" spans="1:6">
      <c r="A6" s="258"/>
      <c r="B6" s="259"/>
      <c r="C6" s="260"/>
      <c r="D6" s="486" t="s">
        <v>364</v>
      </c>
      <c r="E6" s="488"/>
      <c r="F6" s="261" t="s">
        <v>46</v>
      </c>
    </row>
    <row r="7" spans="1:6">
      <c r="A7" s="255" t="s">
        <v>365</v>
      </c>
      <c r="B7" s="247"/>
      <c r="C7" s="248"/>
      <c r="D7" s="147"/>
      <c r="E7" s="148"/>
      <c r="F7" s="250"/>
    </row>
    <row r="8" spans="1:6">
      <c r="A8" s="147" t="s">
        <v>367</v>
      </c>
      <c r="B8" s="148"/>
      <c r="C8" s="251">
        <v>171360</v>
      </c>
      <c r="D8" s="147" t="s">
        <v>379</v>
      </c>
      <c r="E8" s="148"/>
      <c r="F8" s="250">
        <v>27841251</v>
      </c>
    </row>
    <row r="9" spans="1:6">
      <c r="A9" s="147" t="s">
        <v>366</v>
      </c>
      <c r="B9" s="148"/>
      <c r="C9" s="250">
        <v>7819715.3899999997</v>
      </c>
      <c r="D9" s="147" t="s">
        <v>380</v>
      </c>
      <c r="E9" s="148"/>
      <c r="F9" s="250">
        <v>8604844.1899999995</v>
      </c>
    </row>
    <row r="10" spans="1:6">
      <c r="A10" s="147" t="s">
        <v>368</v>
      </c>
      <c r="B10" s="148"/>
      <c r="C10" s="250">
        <v>14338201.51</v>
      </c>
      <c r="D10" s="147" t="s">
        <v>9</v>
      </c>
      <c r="E10" s="148"/>
      <c r="F10" s="250">
        <v>26700381.710000001</v>
      </c>
    </row>
    <row r="11" spans="1:6">
      <c r="A11" s="147" t="s">
        <v>369</v>
      </c>
      <c r="B11" s="148"/>
      <c r="C11" s="251">
        <v>2693167</v>
      </c>
      <c r="D11" s="147" t="s">
        <v>381</v>
      </c>
      <c r="E11" s="148"/>
      <c r="F11" s="250">
        <v>344790</v>
      </c>
    </row>
    <row r="12" spans="1:6">
      <c r="A12" s="147" t="s">
        <v>370</v>
      </c>
      <c r="B12" s="148"/>
      <c r="C12" s="251">
        <v>52576495</v>
      </c>
      <c r="D12" s="147" t="s">
        <v>382</v>
      </c>
      <c r="E12" s="148"/>
      <c r="F12" s="250"/>
    </row>
    <row r="13" spans="1:6">
      <c r="A13" s="147" t="s">
        <v>287</v>
      </c>
      <c r="B13" s="148"/>
      <c r="C13" s="251">
        <v>4777000</v>
      </c>
      <c r="D13" s="147" t="s">
        <v>383</v>
      </c>
      <c r="E13" s="148"/>
      <c r="F13" s="250">
        <v>434000</v>
      </c>
    </row>
    <row r="14" spans="1:6">
      <c r="A14" s="147"/>
      <c r="B14" s="148"/>
      <c r="C14" s="249"/>
      <c r="D14" s="147" t="s">
        <v>384</v>
      </c>
      <c r="E14" s="148"/>
      <c r="F14" s="250"/>
    </row>
    <row r="15" spans="1:6">
      <c r="A15" s="256" t="s">
        <v>371</v>
      </c>
      <c r="B15" s="148"/>
      <c r="C15" s="249"/>
      <c r="D15" s="147" t="s">
        <v>385</v>
      </c>
      <c r="E15" s="148"/>
      <c r="F15" s="250">
        <v>75000</v>
      </c>
    </row>
    <row r="16" spans="1:6">
      <c r="A16" s="147" t="s">
        <v>372</v>
      </c>
      <c r="B16" s="148"/>
      <c r="C16" s="251">
        <v>1940178</v>
      </c>
      <c r="D16" s="147" t="s">
        <v>386</v>
      </c>
      <c r="E16" s="148"/>
      <c r="F16" s="250"/>
    </row>
    <row r="17" spans="1:6">
      <c r="A17" s="147" t="s">
        <v>373</v>
      </c>
      <c r="B17" s="148"/>
      <c r="C17" s="251">
        <v>4750</v>
      </c>
      <c r="D17" s="147" t="s">
        <v>387</v>
      </c>
      <c r="E17" s="148"/>
      <c r="F17" s="250">
        <v>999000</v>
      </c>
    </row>
    <row r="18" spans="1:6">
      <c r="A18" s="147" t="s">
        <v>374</v>
      </c>
      <c r="B18" s="148"/>
      <c r="C18" s="251">
        <v>142800</v>
      </c>
      <c r="D18" s="147" t="s">
        <v>388</v>
      </c>
      <c r="E18" s="148"/>
      <c r="F18" s="250">
        <v>15117000</v>
      </c>
    </row>
    <row r="19" spans="1:6">
      <c r="A19" s="147" t="s">
        <v>375</v>
      </c>
      <c r="B19" s="148"/>
      <c r="C19" s="251">
        <v>7784000</v>
      </c>
      <c r="D19" s="147" t="s">
        <v>389</v>
      </c>
      <c r="E19" s="148"/>
      <c r="F19" s="250">
        <v>6635000</v>
      </c>
    </row>
    <row r="20" spans="1:6">
      <c r="A20" s="147" t="s">
        <v>376</v>
      </c>
      <c r="B20" s="148"/>
      <c r="C20" s="251">
        <v>607400</v>
      </c>
      <c r="D20" s="147" t="s">
        <v>390</v>
      </c>
      <c r="E20" s="148"/>
      <c r="F20" s="250">
        <v>4995000</v>
      </c>
    </row>
    <row r="21" spans="1:6">
      <c r="A21" s="147" t="s">
        <v>377</v>
      </c>
      <c r="B21" s="148"/>
      <c r="C21" s="251">
        <v>439350</v>
      </c>
      <c r="D21" s="147" t="s">
        <v>391</v>
      </c>
      <c r="E21" s="148"/>
      <c r="F21" s="250">
        <v>1093000</v>
      </c>
    </row>
    <row r="22" spans="1:6">
      <c r="A22" s="147" t="s">
        <v>378</v>
      </c>
      <c r="B22" s="148"/>
      <c r="C22" s="251">
        <v>106450</v>
      </c>
      <c r="D22" s="147" t="s">
        <v>394</v>
      </c>
      <c r="E22" s="148"/>
      <c r="F22" s="250">
        <v>890000</v>
      </c>
    </row>
    <row r="23" spans="1:6">
      <c r="A23" s="147" t="s">
        <v>219</v>
      </c>
      <c r="B23" s="148"/>
      <c r="C23" s="251">
        <v>309400</v>
      </c>
      <c r="D23" s="147"/>
      <c r="E23" s="148"/>
      <c r="F23" s="250"/>
    </row>
    <row r="24" spans="1:6">
      <c r="A24" s="147" t="s">
        <v>378</v>
      </c>
      <c r="B24" s="148"/>
      <c r="C24" s="252">
        <v>19000</v>
      </c>
      <c r="D24" s="147"/>
      <c r="E24" s="148"/>
      <c r="F24" s="250"/>
    </row>
    <row r="25" spans="1:6">
      <c r="A25" s="459" t="s">
        <v>44</v>
      </c>
      <c r="B25" s="460"/>
      <c r="C25" s="253">
        <f>SUM(C8:C24)</f>
        <v>93729266.900000006</v>
      </c>
      <c r="D25" s="149"/>
      <c r="E25" s="150"/>
      <c r="F25" s="253">
        <f>SUM(F8:F24)</f>
        <v>93729266.900000006</v>
      </c>
    </row>
  </sheetData>
  <mergeCells count="7">
    <mergeCell ref="A25:B25"/>
    <mergeCell ref="A1:F1"/>
    <mergeCell ref="A2:F2"/>
    <mergeCell ref="A3:F3"/>
    <mergeCell ref="A5:B5"/>
    <mergeCell ref="D5:F5"/>
    <mergeCell ref="D6:E6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G7" sqref="G7"/>
    </sheetView>
  </sheetViews>
  <sheetFormatPr defaultRowHeight="12.75"/>
  <cols>
    <col min="5" max="5" width="12.7109375" customWidth="1"/>
    <col min="6" max="6" width="17" customWidth="1"/>
    <col min="7" max="7" width="15.85546875" customWidth="1"/>
    <col min="8" max="8" width="18" customWidth="1"/>
  </cols>
  <sheetData>
    <row r="1" spans="1:8" ht="21">
      <c r="A1" s="492" t="s">
        <v>175</v>
      </c>
      <c r="B1" s="492"/>
      <c r="C1" s="492"/>
      <c r="D1" s="492"/>
      <c r="E1" s="492"/>
      <c r="F1" s="492"/>
      <c r="G1" s="492"/>
      <c r="H1" s="492"/>
    </row>
    <row r="2" spans="1:8" ht="21">
      <c r="A2" s="492" t="s">
        <v>395</v>
      </c>
      <c r="B2" s="492"/>
      <c r="C2" s="492"/>
      <c r="D2" s="492"/>
      <c r="E2" s="492"/>
      <c r="F2" s="492"/>
      <c r="G2" s="492"/>
      <c r="H2" s="492"/>
    </row>
    <row r="3" spans="1:8" ht="21">
      <c r="A3" s="492" t="s">
        <v>579</v>
      </c>
      <c r="B3" s="492"/>
      <c r="C3" s="492"/>
      <c r="D3" s="492"/>
      <c r="E3" s="492"/>
      <c r="F3" s="492"/>
      <c r="G3" s="492"/>
      <c r="H3" s="492"/>
    </row>
    <row r="4" spans="1:8" ht="21">
      <c r="A4" s="263"/>
      <c r="B4" s="262"/>
      <c r="C4" s="262"/>
      <c r="D4" s="262"/>
      <c r="E4" s="262"/>
      <c r="F4" s="262"/>
      <c r="G4" s="262"/>
      <c r="H4" s="262"/>
    </row>
    <row r="5" spans="1:8" ht="21">
      <c r="A5" s="263"/>
      <c r="B5" s="493" t="s">
        <v>397</v>
      </c>
      <c r="C5" s="493"/>
      <c r="D5" s="264" t="s">
        <v>280</v>
      </c>
      <c r="E5" s="264" t="s">
        <v>275</v>
      </c>
      <c r="F5" s="264" t="s">
        <v>56</v>
      </c>
      <c r="G5" s="264" t="s">
        <v>18</v>
      </c>
      <c r="H5" s="264" t="s">
        <v>44</v>
      </c>
    </row>
    <row r="6" spans="1:8" ht="21">
      <c r="A6" s="263"/>
      <c r="B6" s="494" t="s">
        <v>398</v>
      </c>
      <c r="C6" s="495"/>
      <c r="D6" s="208" t="s">
        <v>18</v>
      </c>
      <c r="E6" s="208" t="s">
        <v>306</v>
      </c>
      <c r="F6" s="211">
        <v>10488300</v>
      </c>
      <c r="G6" s="265">
        <v>9191542</v>
      </c>
      <c r="H6" s="266">
        <f>SUM(G6)</f>
        <v>9191542</v>
      </c>
    </row>
    <row r="7" spans="1:8" ht="21.75" thickBot="1">
      <c r="A7" s="263"/>
      <c r="B7" s="267"/>
      <c r="C7" s="268"/>
      <c r="D7" s="269"/>
      <c r="E7" s="269"/>
      <c r="F7" s="269"/>
      <c r="G7" s="270"/>
      <c r="H7" s="271"/>
    </row>
    <row r="8" spans="1:8" ht="21.75" thickBot="1">
      <c r="A8" s="263"/>
      <c r="B8" s="489" t="s">
        <v>399</v>
      </c>
      <c r="C8" s="490"/>
      <c r="D8" s="490"/>
      <c r="E8" s="491"/>
      <c r="F8" s="272">
        <f>SUM(F6:F7)</f>
        <v>10488300</v>
      </c>
      <c r="G8" s="273">
        <f>SUM(G6:G7)</f>
        <v>9191542</v>
      </c>
      <c r="H8" s="273">
        <f>SUM(H6:H7)</f>
        <v>9191542</v>
      </c>
    </row>
    <row r="9" spans="1:8" ht="21">
      <c r="A9" s="263"/>
      <c r="B9" s="263"/>
      <c r="C9" s="195"/>
      <c r="D9" s="195"/>
      <c r="E9" s="195"/>
      <c r="F9" s="195"/>
      <c r="G9" s="263"/>
      <c r="H9" s="274"/>
    </row>
    <row r="10" spans="1:8" ht="21">
      <c r="A10" s="263"/>
      <c r="B10" s="263"/>
      <c r="C10" s="195"/>
      <c r="D10" s="195"/>
      <c r="E10" s="195"/>
      <c r="F10" s="195"/>
      <c r="G10" s="263"/>
      <c r="H10" s="274"/>
    </row>
    <row r="11" spans="1:8" ht="21">
      <c r="A11" s="275"/>
      <c r="B11" s="276"/>
      <c r="C11" s="277"/>
      <c r="D11" s="277"/>
      <c r="E11" s="277"/>
      <c r="F11" s="278"/>
      <c r="G11" s="279"/>
      <c r="H11" s="263"/>
    </row>
    <row r="12" spans="1:8" ht="21">
      <c r="A12" s="263"/>
      <c r="B12" s="275"/>
      <c r="C12" s="280"/>
      <c r="D12" s="280"/>
      <c r="E12" s="280"/>
      <c r="F12" s="280"/>
      <c r="G12" s="281"/>
      <c r="H12" s="281"/>
    </row>
  </sheetData>
  <mergeCells count="6">
    <mergeCell ref="B8:E8"/>
    <mergeCell ref="A1:H1"/>
    <mergeCell ref="A2:H2"/>
    <mergeCell ref="A3:H3"/>
    <mergeCell ref="B5:C5"/>
    <mergeCell ref="B6:C6"/>
  </mergeCells>
  <pageMargins left="0.70866141732283472" right="0.11811023622047245" top="0.74803149606299213" bottom="0.74803149606299213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27"/>
  <sheetViews>
    <sheetView topLeftCell="A112" workbookViewId="0">
      <selection activeCell="H117" sqref="H117"/>
    </sheetView>
  </sheetViews>
  <sheetFormatPr defaultRowHeight="12.75"/>
  <cols>
    <col min="1" max="1" width="2.5703125" customWidth="1"/>
    <col min="2" max="2" width="0.42578125" hidden="1" customWidth="1"/>
    <col min="5" max="5" width="24.5703125" customWidth="1"/>
    <col min="6" max="6" width="16.5703125" customWidth="1"/>
    <col min="7" max="7" width="18.7109375" customWidth="1"/>
    <col min="8" max="8" width="22.7109375" customWidth="1"/>
    <col min="9" max="9" width="19.5703125" customWidth="1"/>
    <col min="10" max="10" width="15.42578125" customWidth="1"/>
  </cols>
  <sheetData>
    <row r="1" spans="1:21" ht="21">
      <c r="A1" s="492" t="s">
        <v>175</v>
      </c>
      <c r="B1" s="492"/>
      <c r="C1" s="492"/>
      <c r="D1" s="492"/>
      <c r="E1" s="492"/>
      <c r="F1" s="492"/>
      <c r="G1" s="492"/>
      <c r="H1" s="492"/>
      <c r="I1" s="492"/>
      <c r="J1" s="49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</row>
    <row r="2" spans="1:21" ht="21">
      <c r="A2" s="492" t="s">
        <v>400</v>
      </c>
      <c r="B2" s="492"/>
      <c r="C2" s="492"/>
      <c r="D2" s="492"/>
      <c r="E2" s="492"/>
      <c r="F2" s="492"/>
      <c r="G2" s="492"/>
      <c r="H2" s="492"/>
      <c r="I2" s="492"/>
      <c r="J2" s="49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</row>
    <row r="3" spans="1:21" ht="21">
      <c r="A3" s="492" t="s">
        <v>579</v>
      </c>
      <c r="B3" s="492"/>
      <c r="C3" s="492"/>
      <c r="D3" s="492"/>
      <c r="E3" s="492"/>
      <c r="F3" s="492"/>
      <c r="G3" s="492"/>
      <c r="H3" s="492"/>
      <c r="I3" s="492"/>
      <c r="J3" s="49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</row>
    <row r="4" spans="1:21" ht="21">
      <c r="A4" s="263"/>
      <c r="B4" s="263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</row>
    <row r="5" spans="1:21" ht="21">
      <c r="A5" s="263"/>
      <c r="B5" s="263"/>
      <c r="C5" s="493" t="s">
        <v>62</v>
      </c>
      <c r="D5" s="493"/>
      <c r="E5" s="264" t="s">
        <v>280</v>
      </c>
      <c r="F5" s="264" t="s">
        <v>275</v>
      </c>
      <c r="G5" s="264" t="s">
        <v>56</v>
      </c>
      <c r="H5" s="264" t="s">
        <v>401</v>
      </c>
      <c r="I5" s="264" t="s">
        <v>402</v>
      </c>
      <c r="J5" s="264" t="s">
        <v>44</v>
      </c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</row>
    <row r="6" spans="1:21" ht="21">
      <c r="A6" s="263"/>
      <c r="B6" s="263"/>
      <c r="C6" s="503" t="s">
        <v>403</v>
      </c>
      <c r="D6" s="504"/>
      <c r="E6" s="208" t="s">
        <v>404</v>
      </c>
      <c r="F6" s="208" t="s">
        <v>306</v>
      </c>
      <c r="G6" s="211">
        <v>1418400</v>
      </c>
      <c r="H6" s="265">
        <v>1418400</v>
      </c>
      <c r="I6" s="265"/>
      <c r="J6" s="266">
        <f>H6</f>
        <v>1418400</v>
      </c>
      <c r="K6" s="283"/>
      <c r="L6" s="284"/>
      <c r="M6" s="283"/>
      <c r="N6" s="283"/>
      <c r="O6" s="283"/>
      <c r="P6" s="284"/>
      <c r="Q6" s="283"/>
      <c r="R6" s="281"/>
      <c r="S6" s="281"/>
      <c r="T6" s="283"/>
      <c r="U6" s="283"/>
    </row>
    <row r="7" spans="1:21" ht="21">
      <c r="A7" s="263"/>
      <c r="B7" s="263"/>
      <c r="C7" s="285"/>
      <c r="D7" s="286"/>
      <c r="E7" s="208" t="s">
        <v>405</v>
      </c>
      <c r="F7" s="287"/>
      <c r="G7" s="211">
        <v>7297200</v>
      </c>
      <c r="H7" s="265">
        <v>4290110</v>
      </c>
      <c r="I7" s="265">
        <v>1361060</v>
      </c>
      <c r="J7" s="266">
        <f t="shared" ref="J7:J12" si="0">H7+I7</f>
        <v>5651170</v>
      </c>
      <c r="K7" s="283"/>
      <c r="L7" s="284"/>
      <c r="M7" s="283"/>
      <c r="N7" s="283"/>
      <c r="O7" s="283"/>
      <c r="P7" s="284"/>
      <c r="Q7" s="283"/>
      <c r="R7" s="281"/>
      <c r="S7" s="281"/>
      <c r="T7" s="283"/>
      <c r="U7" s="283"/>
    </row>
    <row r="8" spans="1:21" ht="21">
      <c r="A8" s="263"/>
      <c r="B8" s="263"/>
      <c r="C8" s="501" t="s">
        <v>406</v>
      </c>
      <c r="D8" s="502"/>
      <c r="E8" s="208" t="s">
        <v>19</v>
      </c>
      <c r="F8" s="208" t="s">
        <v>306</v>
      </c>
      <c r="G8" s="211">
        <v>412580</v>
      </c>
      <c r="H8" s="265">
        <v>111260</v>
      </c>
      <c r="I8" s="265">
        <v>43500</v>
      </c>
      <c r="J8" s="266">
        <f t="shared" si="0"/>
        <v>154760</v>
      </c>
      <c r="K8" s="283"/>
      <c r="L8" s="284"/>
      <c r="M8" s="283"/>
      <c r="N8" s="283"/>
      <c r="O8" s="283"/>
      <c r="P8" s="284"/>
      <c r="Q8" s="283"/>
      <c r="R8" s="281"/>
      <c r="S8" s="281"/>
      <c r="T8" s="283"/>
      <c r="U8" s="283"/>
    </row>
    <row r="9" spans="1:21" ht="21">
      <c r="A9" s="263"/>
      <c r="B9" s="263"/>
      <c r="C9" s="290"/>
      <c r="D9" s="291"/>
      <c r="E9" s="208" t="s">
        <v>17</v>
      </c>
      <c r="F9" s="208" t="s">
        <v>306</v>
      </c>
      <c r="G9" s="211">
        <v>2043000</v>
      </c>
      <c r="H9" s="265">
        <v>986197.82</v>
      </c>
      <c r="I9" s="265">
        <v>329985</v>
      </c>
      <c r="J9" s="266">
        <f t="shared" si="0"/>
        <v>1316182.8199999998</v>
      </c>
      <c r="K9" s="283"/>
      <c r="L9" s="284"/>
      <c r="M9" s="283"/>
      <c r="N9" s="283"/>
      <c r="O9" s="283"/>
      <c r="P9" s="284"/>
      <c r="Q9" s="283"/>
      <c r="R9" s="281"/>
      <c r="S9" s="281"/>
      <c r="T9" s="283"/>
      <c r="U9" s="283"/>
    </row>
    <row r="10" spans="1:21" ht="21">
      <c r="A10" s="263"/>
      <c r="B10" s="263"/>
      <c r="C10" s="290"/>
      <c r="D10" s="291"/>
      <c r="E10" s="208" t="s">
        <v>20</v>
      </c>
      <c r="F10" s="208" t="s">
        <v>306</v>
      </c>
      <c r="G10" s="211">
        <v>520000</v>
      </c>
      <c r="H10" s="265">
        <v>173216.04</v>
      </c>
      <c r="I10" s="265">
        <v>87797</v>
      </c>
      <c r="J10" s="266">
        <f t="shared" si="0"/>
        <v>261013.04</v>
      </c>
      <c r="K10" s="283"/>
      <c r="L10" s="284"/>
      <c r="M10" s="283"/>
      <c r="N10" s="283"/>
      <c r="O10" s="283"/>
      <c r="P10" s="284"/>
      <c r="Q10" s="283"/>
      <c r="R10" s="281"/>
      <c r="S10" s="281"/>
      <c r="T10" s="283"/>
      <c r="U10" s="283"/>
    </row>
    <row r="11" spans="1:21" ht="21">
      <c r="A11" s="263"/>
      <c r="B11" s="263"/>
      <c r="C11" s="292"/>
      <c r="D11" s="293"/>
      <c r="E11" s="208" t="s">
        <v>11</v>
      </c>
      <c r="F11" s="287" t="s">
        <v>306</v>
      </c>
      <c r="G11" s="211">
        <v>380000</v>
      </c>
      <c r="H11" s="265">
        <v>258610.86</v>
      </c>
      <c r="I11" s="265"/>
      <c r="J11" s="266">
        <f t="shared" si="0"/>
        <v>258610.86</v>
      </c>
      <c r="K11" s="283"/>
      <c r="L11" s="284"/>
      <c r="M11" s="283"/>
      <c r="N11" s="283"/>
      <c r="O11" s="283"/>
      <c r="P11" s="284"/>
      <c r="Q11" s="283"/>
      <c r="R11" s="281"/>
      <c r="S11" s="281"/>
      <c r="T11" s="283"/>
      <c r="U11" s="283"/>
    </row>
    <row r="12" spans="1:21" ht="21.75" thickBot="1">
      <c r="A12" s="263"/>
      <c r="B12" s="263"/>
      <c r="C12" s="501" t="s">
        <v>407</v>
      </c>
      <c r="D12" s="502"/>
      <c r="E12" s="294" t="s">
        <v>13</v>
      </c>
      <c r="F12" s="295" t="s">
        <v>306</v>
      </c>
      <c r="G12" s="296">
        <v>176200</v>
      </c>
      <c r="H12" s="270">
        <v>40690.519999999997</v>
      </c>
      <c r="I12" s="270">
        <v>62000</v>
      </c>
      <c r="J12" s="266">
        <f t="shared" si="0"/>
        <v>102690.51999999999</v>
      </c>
      <c r="K12" s="283"/>
      <c r="L12" s="284"/>
      <c r="M12" s="283"/>
      <c r="N12" s="283"/>
      <c r="O12" s="283"/>
      <c r="P12" s="284"/>
      <c r="Q12" s="283"/>
      <c r="R12" s="281"/>
      <c r="S12" s="281"/>
      <c r="T12" s="283"/>
      <c r="U12" s="283"/>
    </row>
    <row r="13" spans="1:21" ht="21.75" thickBot="1">
      <c r="A13" s="263"/>
      <c r="B13" s="263"/>
      <c r="C13" s="489" t="s">
        <v>399</v>
      </c>
      <c r="D13" s="490"/>
      <c r="E13" s="490"/>
      <c r="F13" s="491"/>
      <c r="G13" s="272">
        <f>SUM(G6:G12)</f>
        <v>12247380</v>
      </c>
      <c r="H13" s="273">
        <f>SUM(H6:H12)</f>
        <v>7278485.2400000002</v>
      </c>
      <c r="I13" s="273">
        <f>SUM(I6:I12)</f>
        <v>1884342</v>
      </c>
      <c r="J13" s="273">
        <f>SUM(J6:J12)</f>
        <v>9162827.2399999984</v>
      </c>
      <c r="K13" s="297"/>
      <c r="L13" s="297"/>
      <c r="M13" s="297"/>
      <c r="N13" s="297"/>
      <c r="O13" s="297">
        <f>SUM(J13+J41+J69+J95+J122,J148+J174)</f>
        <v>26135735.919999998</v>
      </c>
      <c r="P13" s="297"/>
      <c r="Q13" s="297"/>
      <c r="R13" s="297"/>
      <c r="S13" s="297"/>
      <c r="T13" s="297"/>
      <c r="U13" s="297"/>
    </row>
    <row r="14" spans="1:21" ht="21">
      <c r="A14" s="263"/>
      <c r="B14" s="263"/>
      <c r="C14" s="263"/>
      <c r="D14" s="195"/>
      <c r="E14" s="195"/>
      <c r="F14" s="195"/>
      <c r="G14" s="195"/>
      <c r="H14" s="263"/>
      <c r="I14" s="263"/>
      <c r="J14" s="274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</row>
    <row r="15" spans="1:21" ht="21">
      <c r="A15" s="275"/>
      <c r="B15" s="275"/>
      <c r="C15" s="278"/>
      <c r="D15" s="278"/>
      <c r="E15" s="278"/>
      <c r="F15" s="278"/>
      <c r="G15" s="278"/>
      <c r="H15" s="278"/>
      <c r="I15" s="278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</row>
    <row r="16" spans="1:21" ht="21">
      <c r="A16" s="275"/>
      <c r="B16" s="275"/>
      <c r="C16" s="276"/>
      <c r="D16" s="277"/>
      <c r="E16" s="277"/>
      <c r="F16" s="277"/>
      <c r="G16" s="278"/>
      <c r="H16" s="278"/>
      <c r="I16" s="278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</row>
    <row r="17" spans="1:21" ht="21">
      <c r="A17" s="275"/>
      <c r="B17" s="275"/>
      <c r="C17" s="276"/>
      <c r="D17" s="277"/>
      <c r="E17" s="277"/>
      <c r="F17" s="277"/>
      <c r="G17" s="278"/>
      <c r="H17" s="278"/>
      <c r="I17" s="278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</row>
    <row r="18" spans="1:21" ht="21">
      <c r="A18" s="275"/>
      <c r="B18" s="275"/>
      <c r="C18" s="276"/>
      <c r="D18" s="277"/>
      <c r="E18" s="277"/>
      <c r="F18" s="277"/>
      <c r="G18" s="278"/>
      <c r="H18" s="278"/>
      <c r="I18" s="278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</row>
    <row r="19" spans="1:21" ht="21">
      <c r="A19" s="275"/>
      <c r="B19" s="275"/>
      <c r="C19" s="276"/>
      <c r="D19" s="277"/>
      <c r="E19" s="277"/>
      <c r="F19" s="277"/>
      <c r="G19" s="278"/>
      <c r="H19" s="278"/>
      <c r="I19" s="278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</row>
    <row r="20" spans="1:21" ht="21">
      <c r="A20" s="275"/>
      <c r="B20" s="275"/>
      <c r="C20" s="276"/>
      <c r="D20" s="277"/>
      <c r="E20" s="277"/>
      <c r="F20" s="277"/>
      <c r="G20" s="278"/>
      <c r="H20" s="278"/>
      <c r="I20" s="278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</row>
    <row r="21" spans="1:21" ht="21">
      <c r="A21" s="275"/>
      <c r="B21" s="275"/>
      <c r="C21" s="280"/>
      <c r="D21" s="280"/>
      <c r="E21" s="280"/>
      <c r="F21" s="280"/>
      <c r="G21" s="280"/>
      <c r="H21" s="280"/>
      <c r="I21" s="280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</row>
    <row r="22" spans="1:21" ht="21">
      <c r="A22" s="275"/>
      <c r="B22" s="275"/>
      <c r="C22" s="280"/>
      <c r="D22" s="280"/>
      <c r="E22" s="280"/>
      <c r="F22" s="280"/>
      <c r="G22" s="280"/>
      <c r="H22" s="280"/>
      <c r="I22" s="280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</row>
    <row r="23" spans="1:21" ht="21">
      <c r="A23" s="275"/>
      <c r="B23" s="275"/>
      <c r="C23" s="280"/>
      <c r="D23" s="280"/>
      <c r="E23" s="280"/>
      <c r="F23" s="280"/>
      <c r="G23" s="280"/>
      <c r="H23" s="280"/>
      <c r="I23" s="280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</row>
    <row r="24" spans="1:21" ht="21">
      <c r="A24" s="275"/>
      <c r="B24" s="275"/>
      <c r="C24" s="280"/>
      <c r="D24" s="280"/>
      <c r="E24" s="280"/>
      <c r="F24" s="280"/>
      <c r="G24" s="280"/>
      <c r="H24" s="280"/>
      <c r="I24" s="280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</row>
    <row r="25" spans="1:21" ht="21">
      <c r="A25" s="263"/>
      <c r="B25" s="263"/>
      <c r="C25" s="275"/>
      <c r="D25" s="275"/>
      <c r="E25" s="275"/>
      <c r="F25" s="275"/>
      <c r="G25" s="275"/>
      <c r="H25" s="281"/>
      <c r="I25" s="281"/>
      <c r="J25" s="284"/>
      <c r="K25" s="281"/>
      <c r="L25" s="284"/>
      <c r="M25" s="281"/>
      <c r="N25" s="283"/>
      <c r="O25" s="281"/>
      <c r="P25" s="284"/>
      <c r="Q25" s="283"/>
      <c r="R25" s="281"/>
      <c r="S25" s="281"/>
      <c r="T25" s="283"/>
      <c r="U25" s="283"/>
    </row>
    <row r="26" spans="1:21" ht="21">
      <c r="A26" s="263"/>
      <c r="B26" s="263"/>
      <c r="C26" s="275"/>
      <c r="D26" s="275"/>
      <c r="E26" s="275"/>
      <c r="F26" s="275"/>
      <c r="G26" s="275"/>
      <c r="H26" s="281"/>
      <c r="I26" s="281"/>
      <c r="J26" s="284"/>
      <c r="K26" s="283"/>
      <c r="L26" s="284"/>
      <c r="M26" s="283"/>
      <c r="N26" s="283"/>
      <c r="O26" s="281"/>
      <c r="P26" s="284"/>
      <c r="Q26" s="281"/>
      <c r="R26" s="281"/>
      <c r="S26" s="281"/>
      <c r="T26" s="283"/>
      <c r="U26" s="283"/>
    </row>
    <row r="27" spans="1:21" ht="21">
      <c r="A27" s="263"/>
      <c r="B27" s="263"/>
      <c r="C27" s="275"/>
      <c r="D27" s="275"/>
      <c r="E27" s="275"/>
      <c r="F27" s="275"/>
      <c r="G27" s="275"/>
      <c r="H27" s="283"/>
      <c r="I27" s="283"/>
      <c r="J27" s="284"/>
      <c r="K27" s="283"/>
      <c r="L27" s="284"/>
      <c r="M27" s="283"/>
      <c r="N27" s="283"/>
      <c r="O27" s="283"/>
      <c r="P27" s="284"/>
      <c r="Q27" s="283"/>
      <c r="R27" s="281"/>
      <c r="S27" s="281"/>
      <c r="T27" s="283"/>
      <c r="U27" s="283"/>
    </row>
    <row r="28" spans="1:21" ht="21">
      <c r="A28" s="263"/>
      <c r="B28" s="263"/>
      <c r="C28" s="492" t="s">
        <v>175</v>
      </c>
      <c r="D28" s="492"/>
      <c r="E28" s="492"/>
      <c r="F28" s="492"/>
      <c r="G28" s="492"/>
      <c r="H28" s="492"/>
      <c r="I28" s="492"/>
      <c r="J28" s="492"/>
      <c r="K28" s="283"/>
      <c r="L28" s="284"/>
      <c r="M28" s="283"/>
      <c r="N28" s="283"/>
      <c r="O28" s="283"/>
      <c r="P28" s="284"/>
      <c r="Q28" s="283"/>
      <c r="R28" s="281"/>
      <c r="S28" s="281"/>
      <c r="T28" s="283"/>
      <c r="U28" s="283"/>
    </row>
    <row r="29" spans="1:21" ht="21">
      <c r="A29" s="263"/>
      <c r="B29" s="263"/>
      <c r="C29" s="492" t="s">
        <v>408</v>
      </c>
      <c r="D29" s="492"/>
      <c r="E29" s="492"/>
      <c r="F29" s="492"/>
      <c r="G29" s="492"/>
      <c r="H29" s="492"/>
      <c r="I29" s="492"/>
      <c r="J29" s="492"/>
      <c r="K29" s="283"/>
      <c r="L29" s="284"/>
      <c r="M29" s="281"/>
      <c r="N29" s="283"/>
      <c r="O29" s="281"/>
      <c r="P29" s="284"/>
      <c r="Q29" s="283"/>
      <c r="R29" s="281"/>
      <c r="S29" s="281"/>
      <c r="T29" s="283"/>
      <c r="U29" s="283"/>
    </row>
    <row r="30" spans="1:21" ht="21">
      <c r="A30" s="263"/>
      <c r="B30" s="263"/>
      <c r="C30" s="492" t="s">
        <v>579</v>
      </c>
      <c r="D30" s="492"/>
      <c r="E30" s="492"/>
      <c r="F30" s="492"/>
      <c r="G30" s="492"/>
      <c r="H30" s="492"/>
      <c r="I30" s="492"/>
      <c r="J30" s="492"/>
      <c r="K30" s="283"/>
      <c r="L30" s="284"/>
      <c r="M30" s="283"/>
      <c r="N30" s="283"/>
      <c r="O30" s="281"/>
      <c r="P30" s="284"/>
      <c r="Q30" s="283"/>
      <c r="R30" s="281"/>
      <c r="S30" s="281"/>
      <c r="T30" s="283"/>
      <c r="U30" s="283"/>
    </row>
    <row r="31" spans="1:21" ht="21">
      <c r="A31" s="263"/>
      <c r="B31" s="263"/>
      <c r="C31" s="263"/>
      <c r="D31" s="262"/>
      <c r="E31" s="262"/>
      <c r="F31" s="262"/>
      <c r="G31" s="262"/>
      <c r="H31" s="262"/>
      <c r="I31" s="262"/>
      <c r="J31" s="262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</row>
    <row r="32" spans="1:21" ht="21">
      <c r="A32" s="263"/>
      <c r="B32" s="268"/>
      <c r="C32" s="499" t="s">
        <v>62</v>
      </c>
      <c r="D32" s="500"/>
      <c r="E32" s="299" t="s">
        <v>280</v>
      </c>
      <c r="F32" s="299" t="s">
        <v>275</v>
      </c>
      <c r="G32" s="299" t="s">
        <v>56</v>
      </c>
      <c r="H32" s="299" t="s">
        <v>409</v>
      </c>
      <c r="I32" s="299" t="s">
        <v>580</v>
      </c>
      <c r="J32" s="299" t="s">
        <v>44</v>
      </c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</row>
    <row r="33" spans="1:21" ht="21">
      <c r="A33" s="263"/>
      <c r="B33" s="263"/>
      <c r="C33" s="300"/>
      <c r="D33" s="301"/>
      <c r="E33" s="302"/>
      <c r="F33" s="302"/>
      <c r="G33" s="302"/>
      <c r="H33" s="302" t="s">
        <v>410</v>
      </c>
      <c r="I33" s="302" t="s">
        <v>581</v>
      </c>
      <c r="J33" s="302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</row>
    <row r="34" spans="1:21" ht="21">
      <c r="A34" s="263"/>
      <c r="B34" s="263"/>
      <c r="C34" s="285" t="s">
        <v>403</v>
      </c>
      <c r="D34" s="286"/>
      <c r="E34" s="303" t="s">
        <v>404</v>
      </c>
      <c r="F34" s="303" t="s">
        <v>306</v>
      </c>
      <c r="G34" s="304"/>
      <c r="H34" s="305"/>
      <c r="I34" s="305"/>
      <c r="J34" s="306">
        <f>H34</f>
        <v>0</v>
      </c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</row>
    <row r="35" spans="1:21" ht="21">
      <c r="A35" s="263"/>
      <c r="B35" s="263"/>
      <c r="C35" s="285"/>
      <c r="D35" s="286"/>
      <c r="E35" s="208" t="s">
        <v>405</v>
      </c>
      <c r="F35" s="287"/>
      <c r="G35" s="211"/>
      <c r="H35" s="265"/>
      <c r="I35" s="265"/>
      <c r="J35" s="266">
        <f t="shared" ref="J35:J40" si="1">H35+I35</f>
        <v>0</v>
      </c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</row>
    <row r="36" spans="1:21" ht="21">
      <c r="A36" s="263"/>
      <c r="B36" s="263"/>
      <c r="C36" s="288" t="s">
        <v>406</v>
      </c>
      <c r="D36" s="289"/>
      <c r="E36" s="208" t="s">
        <v>19</v>
      </c>
      <c r="F36" s="208" t="s">
        <v>306</v>
      </c>
      <c r="G36" s="211">
        <v>0</v>
      </c>
      <c r="H36" s="265"/>
      <c r="I36" s="265"/>
      <c r="J36" s="266">
        <f t="shared" si="1"/>
        <v>0</v>
      </c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</row>
    <row r="37" spans="1:21" ht="21">
      <c r="A37" s="263"/>
      <c r="B37" s="263"/>
      <c r="C37" s="290"/>
      <c r="D37" s="291"/>
      <c r="E37" s="208" t="s">
        <v>17</v>
      </c>
      <c r="F37" s="208" t="s">
        <v>306</v>
      </c>
      <c r="G37" s="211">
        <v>44420</v>
      </c>
      <c r="H37" s="265">
        <v>3420</v>
      </c>
      <c r="I37" s="265"/>
      <c r="J37" s="266">
        <f t="shared" si="1"/>
        <v>3420</v>
      </c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</row>
    <row r="38" spans="1:21" ht="21">
      <c r="A38" s="263"/>
      <c r="B38" s="263"/>
      <c r="C38" s="290"/>
      <c r="D38" s="291"/>
      <c r="E38" s="208" t="s">
        <v>20</v>
      </c>
      <c r="F38" s="208" t="s">
        <v>306</v>
      </c>
      <c r="G38" s="211">
        <v>50000</v>
      </c>
      <c r="H38" s="265"/>
      <c r="I38" s="265">
        <v>44000</v>
      </c>
      <c r="J38" s="266">
        <f t="shared" si="1"/>
        <v>44000</v>
      </c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</row>
    <row r="39" spans="1:21" ht="21">
      <c r="A39" s="263"/>
      <c r="B39" s="263"/>
      <c r="C39" s="292"/>
      <c r="D39" s="293"/>
      <c r="E39" s="208" t="s">
        <v>11</v>
      </c>
      <c r="F39" s="287" t="s">
        <v>306</v>
      </c>
      <c r="G39" s="211"/>
      <c r="H39" s="265"/>
      <c r="I39" s="265"/>
      <c r="J39" s="266">
        <f t="shared" si="1"/>
        <v>0</v>
      </c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</row>
    <row r="40" spans="1:21" ht="21.75" thickBot="1">
      <c r="A40" s="263"/>
      <c r="B40" s="263"/>
      <c r="C40" s="288" t="s">
        <v>407</v>
      </c>
      <c r="D40" s="289"/>
      <c r="E40" s="294" t="s">
        <v>13</v>
      </c>
      <c r="F40" s="295" t="s">
        <v>306</v>
      </c>
      <c r="G40" s="296"/>
      <c r="H40" s="270"/>
      <c r="I40" s="270"/>
      <c r="J40" s="266">
        <f t="shared" si="1"/>
        <v>0</v>
      </c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</row>
    <row r="41" spans="1:21" ht="21.75" thickBot="1">
      <c r="A41" s="263"/>
      <c r="B41" s="263"/>
      <c r="C41" s="489" t="s">
        <v>399</v>
      </c>
      <c r="D41" s="490"/>
      <c r="E41" s="490"/>
      <c r="F41" s="491"/>
      <c r="G41" s="272">
        <f>SUM(G34:G40)</f>
        <v>94420</v>
      </c>
      <c r="H41" s="273">
        <f>SUM(H34:H40)</f>
        <v>3420</v>
      </c>
      <c r="I41" s="273">
        <f>SUM(I34:I40)</f>
        <v>44000</v>
      </c>
      <c r="J41" s="273">
        <f>SUM(J34:J40)</f>
        <v>47420</v>
      </c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</row>
    <row r="42" spans="1:21" ht="21">
      <c r="A42" s="263"/>
      <c r="B42" s="263"/>
      <c r="C42" s="263"/>
      <c r="D42" s="263"/>
      <c r="E42" s="298"/>
      <c r="F42" s="298"/>
      <c r="G42" s="298"/>
      <c r="H42" s="298"/>
      <c r="I42" s="263"/>
      <c r="J42" s="263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</row>
    <row r="43" spans="1:21" ht="21">
      <c r="A43" s="263"/>
      <c r="B43" s="263"/>
      <c r="C43" s="263"/>
      <c r="D43" s="263"/>
      <c r="E43" s="195"/>
      <c r="F43" s="195"/>
      <c r="G43" s="195"/>
      <c r="H43" s="195"/>
      <c r="I43" s="263"/>
      <c r="J43" s="263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</row>
    <row r="44" spans="1:21" ht="21">
      <c r="A44" s="263"/>
      <c r="B44" s="263"/>
      <c r="C44" s="263"/>
      <c r="D44" s="263"/>
      <c r="E44" s="195"/>
      <c r="F44" s="195"/>
      <c r="G44" s="195"/>
      <c r="H44" s="195"/>
      <c r="I44" s="263"/>
      <c r="J44" s="263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</row>
    <row r="45" spans="1:21" ht="21">
      <c r="A45" s="263"/>
      <c r="B45" s="263"/>
      <c r="C45" s="275"/>
      <c r="D45" s="278"/>
      <c r="E45" s="278"/>
      <c r="F45" s="278"/>
      <c r="G45" s="278"/>
      <c r="H45" s="278"/>
      <c r="I45" s="278"/>
      <c r="J45" s="278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</row>
    <row r="46" spans="1:21" ht="21">
      <c r="A46" s="263"/>
      <c r="B46" s="263"/>
      <c r="C46" s="275"/>
      <c r="D46" s="276"/>
      <c r="E46" s="277"/>
      <c r="F46" s="277"/>
      <c r="G46" s="277"/>
      <c r="H46" s="278"/>
      <c r="I46" s="278"/>
      <c r="J46" s="278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</row>
    <row r="47" spans="1:21" ht="21">
      <c r="A47" s="263"/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</row>
    <row r="48" spans="1:21" ht="21">
      <c r="A48" s="263"/>
      <c r="B48" s="263"/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</row>
    <row r="49" spans="1:21" ht="21">
      <c r="A49" s="263"/>
      <c r="B49" s="263"/>
      <c r="C49" s="492"/>
      <c r="D49" s="492"/>
      <c r="E49" s="492"/>
      <c r="F49" s="492"/>
      <c r="G49" s="492"/>
      <c r="H49" s="492"/>
      <c r="I49" s="492"/>
      <c r="J49" s="492"/>
      <c r="K49" s="492"/>
      <c r="L49" s="492"/>
      <c r="M49" s="492"/>
      <c r="N49" s="492"/>
      <c r="O49" s="492"/>
      <c r="P49" s="492"/>
      <c r="Q49" s="492"/>
      <c r="R49" s="492"/>
      <c r="S49" s="492"/>
      <c r="T49" s="492"/>
      <c r="U49" s="492"/>
    </row>
    <row r="50" spans="1:21" ht="21">
      <c r="A50" s="263"/>
      <c r="B50" s="263"/>
      <c r="C50" s="262"/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</row>
    <row r="51" spans="1:21" ht="21">
      <c r="A51" s="263"/>
      <c r="B51" s="263"/>
      <c r="C51" s="262"/>
      <c r="D51" s="262"/>
      <c r="E51" s="262"/>
      <c r="F51" s="262"/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2"/>
    </row>
    <row r="52" spans="1:21" ht="21">
      <c r="A52" s="263"/>
      <c r="B52" s="263"/>
      <c r="C52" s="492"/>
      <c r="D52" s="492"/>
      <c r="E52" s="492"/>
      <c r="F52" s="492"/>
      <c r="G52" s="492"/>
      <c r="H52" s="492"/>
      <c r="I52" s="492"/>
      <c r="J52" s="492"/>
      <c r="K52" s="492"/>
      <c r="L52" s="492"/>
      <c r="M52" s="492"/>
      <c r="N52" s="492"/>
      <c r="O52" s="492"/>
      <c r="P52" s="492"/>
      <c r="Q52" s="492"/>
      <c r="R52" s="492"/>
      <c r="S52" s="492"/>
      <c r="T52" s="492"/>
      <c r="U52" s="492"/>
    </row>
    <row r="53" spans="1:21" ht="21">
      <c r="A53" s="263"/>
      <c r="B53" s="263"/>
      <c r="C53" s="492"/>
      <c r="D53" s="492"/>
      <c r="E53" s="492"/>
      <c r="F53" s="492"/>
      <c r="G53" s="492"/>
      <c r="H53" s="492"/>
      <c r="I53" s="492"/>
      <c r="J53" s="492"/>
      <c r="K53" s="492"/>
      <c r="L53" s="492"/>
      <c r="M53" s="492"/>
      <c r="N53" s="492"/>
      <c r="O53" s="492"/>
      <c r="P53" s="492"/>
      <c r="Q53" s="492"/>
      <c r="R53" s="492"/>
      <c r="S53" s="492"/>
      <c r="T53" s="492"/>
      <c r="U53" s="492"/>
    </row>
    <row r="54" spans="1:21" ht="21">
      <c r="A54" s="263"/>
      <c r="B54" s="263"/>
      <c r="C54" s="492" t="s">
        <v>175</v>
      </c>
      <c r="D54" s="492"/>
      <c r="E54" s="492"/>
      <c r="F54" s="492"/>
      <c r="G54" s="492"/>
      <c r="H54" s="492"/>
      <c r="I54" s="492"/>
      <c r="J54" s="492"/>
      <c r="K54" s="283"/>
      <c r="L54" s="284"/>
      <c r="M54" s="283"/>
      <c r="N54" s="283"/>
      <c r="O54" s="283"/>
      <c r="P54" s="284"/>
      <c r="Q54" s="283"/>
      <c r="R54" s="281"/>
      <c r="S54" s="281"/>
      <c r="T54" s="283"/>
      <c r="U54" s="283"/>
    </row>
    <row r="55" spans="1:21" ht="21">
      <c r="A55" s="263"/>
      <c r="B55" s="263"/>
      <c r="C55" s="492" t="s">
        <v>411</v>
      </c>
      <c r="D55" s="492"/>
      <c r="E55" s="492"/>
      <c r="F55" s="492"/>
      <c r="G55" s="492"/>
      <c r="H55" s="492"/>
      <c r="I55" s="492"/>
      <c r="J55" s="492"/>
      <c r="K55" s="283"/>
      <c r="L55" s="284"/>
      <c r="M55" s="281"/>
      <c r="N55" s="283"/>
      <c r="O55" s="281"/>
      <c r="P55" s="284"/>
      <c r="Q55" s="283"/>
      <c r="R55" s="281"/>
      <c r="S55" s="281"/>
      <c r="T55" s="283"/>
      <c r="U55" s="283"/>
    </row>
    <row r="56" spans="1:21" ht="21">
      <c r="A56" s="263"/>
      <c r="B56" s="263"/>
      <c r="C56" s="492" t="s">
        <v>579</v>
      </c>
      <c r="D56" s="492"/>
      <c r="E56" s="492"/>
      <c r="F56" s="492"/>
      <c r="G56" s="492"/>
      <c r="H56" s="492"/>
      <c r="I56" s="492"/>
      <c r="J56" s="492"/>
      <c r="K56" s="283"/>
      <c r="L56" s="284"/>
      <c r="M56" s="283"/>
      <c r="N56" s="283"/>
      <c r="O56" s="281"/>
      <c r="P56" s="284"/>
      <c r="Q56" s="283"/>
      <c r="R56" s="281"/>
      <c r="S56" s="281"/>
      <c r="T56" s="283"/>
      <c r="U56" s="283"/>
    </row>
    <row r="57" spans="1:21" ht="21">
      <c r="A57" s="263"/>
      <c r="B57" s="263"/>
      <c r="C57" s="275"/>
      <c r="D57" s="275"/>
      <c r="E57" s="275"/>
      <c r="F57" s="275"/>
      <c r="G57" s="275"/>
      <c r="H57" s="281"/>
      <c r="I57" s="281"/>
      <c r="J57" s="284"/>
      <c r="K57" s="281"/>
      <c r="L57" s="284"/>
      <c r="M57" s="281"/>
      <c r="N57" s="283"/>
      <c r="O57" s="281"/>
      <c r="P57" s="284"/>
      <c r="Q57" s="283"/>
      <c r="R57" s="281"/>
      <c r="S57" s="281"/>
      <c r="T57" s="283"/>
      <c r="U57" s="283"/>
    </row>
    <row r="58" spans="1:21" ht="21">
      <c r="A58" s="263"/>
      <c r="B58" s="263"/>
      <c r="C58" s="499" t="s">
        <v>62</v>
      </c>
      <c r="D58" s="500"/>
      <c r="E58" s="299" t="s">
        <v>280</v>
      </c>
      <c r="F58" s="299" t="s">
        <v>275</v>
      </c>
      <c r="G58" s="299" t="s">
        <v>56</v>
      </c>
      <c r="H58" s="299" t="s">
        <v>409</v>
      </c>
      <c r="I58" s="299" t="s">
        <v>289</v>
      </c>
      <c r="J58" s="299" t="s">
        <v>44</v>
      </c>
      <c r="K58" s="283"/>
      <c r="L58" s="284"/>
      <c r="M58" s="281"/>
      <c r="N58" s="283"/>
      <c r="O58" s="281"/>
      <c r="P58" s="284"/>
      <c r="Q58" s="283"/>
      <c r="R58" s="281"/>
      <c r="S58" s="281"/>
      <c r="T58" s="283"/>
      <c r="U58" s="283"/>
    </row>
    <row r="59" spans="1:21" ht="21">
      <c r="A59" s="263"/>
      <c r="B59" s="263"/>
      <c r="C59" s="300"/>
      <c r="D59" s="301"/>
      <c r="E59" s="302"/>
      <c r="F59" s="302"/>
      <c r="G59" s="302"/>
      <c r="H59" s="302" t="s">
        <v>412</v>
      </c>
      <c r="I59" s="302" t="s">
        <v>413</v>
      </c>
      <c r="J59" s="302"/>
      <c r="K59" s="283"/>
      <c r="L59" s="284"/>
      <c r="M59" s="281"/>
      <c r="N59" s="281"/>
      <c r="O59" s="281"/>
      <c r="P59" s="284"/>
      <c r="Q59" s="281"/>
      <c r="R59" s="281"/>
      <c r="S59" s="281"/>
      <c r="T59" s="283"/>
      <c r="U59" s="283"/>
    </row>
    <row r="60" spans="1:21" ht="21">
      <c r="A60" s="263"/>
      <c r="B60" s="263"/>
      <c r="C60" s="285" t="s">
        <v>403</v>
      </c>
      <c r="D60" s="286"/>
      <c r="E60" s="303" t="s">
        <v>404</v>
      </c>
      <c r="F60" s="303" t="s">
        <v>306</v>
      </c>
      <c r="G60" s="304"/>
      <c r="H60" s="305"/>
      <c r="I60" s="305"/>
      <c r="J60" s="306">
        <f>SUM(H60:I60)</f>
        <v>0</v>
      </c>
      <c r="K60" s="283"/>
      <c r="L60" s="284"/>
      <c r="M60" s="281"/>
      <c r="N60" s="283"/>
      <c r="O60" s="281"/>
      <c r="P60" s="284"/>
      <c r="Q60" s="283"/>
      <c r="R60" s="281"/>
      <c r="S60" s="281"/>
      <c r="T60" s="283"/>
      <c r="U60" s="283"/>
    </row>
    <row r="61" spans="1:21" ht="21">
      <c r="A61" s="263"/>
      <c r="B61" s="263"/>
      <c r="C61" s="285"/>
      <c r="D61" s="286"/>
      <c r="E61" s="208" t="s">
        <v>405</v>
      </c>
      <c r="F61" s="287"/>
      <c r="G61" s="211">
        <v>1998500</v>
      </c>
      <c r="H61" s="305">
        <v>504390</v>
      </c>
      <c r="I61" s="305">
        <v>843780</v>
      </c>
      <c r="J61" s="306">
        <f t="shared" ref="J61:J68" si="2">SUM(H61:I61)</f>
        <v>1348170</v>
      </c>
      <c r="K61" s="281"/>
      <c r="L61" s="284"/>
      <c r="M61" s="281"/>
      <c r="N61" s="283"/>
      <c r="O61" s="281"/>
      <c r="P61" s="284"/>
      <c r="Q61" s="283"/>
      <c r="R61" s="281"/>
      <c r="S61" s="281"/>
      <c r="T61" s="283"/>
      <c r="U61" s="283"/>
    </row>
    <row r="62" spans="1:21" ht="21">
      <c r="A62" s="263"/>
      <c r="B62" s="263"/>
      <c r="C62" s="389" t="s">
        <v>406</v>
      </c>
      <c r="D62" s="390"/>
      <c r="E62" s="208" t="s">
        <v>19</v>
      </c>
      <c r="F62" s="208" t="s">
        <v>306</v>
      </c>
      <c r="G62" s="211">
        <v>10000</v>
      </c>
      <c r="H62" s="265"/>
      <c r="I62" s="265">
        <v>0</v>
      </c>
      <c r="J62" s="306">
        <f t="shared" si="2"/>
        <v>0</v>
      </c>
      <c r="K62" s="283"/>
      <c r="L62" s="284"/>
      <c r="M62" s="283"/>
      <c r="N62" s="283"/>
      <c r="O62" s="281"/>
      <c r="P62" s="284"/>
      <c r="Q62" s="281"/>
      <c r="R62" s="281"/>
      <c r="S62" s="281"/>
      <c r="T62" s="283"/>
      <c r="U62" s="283"/>
    </row>
    <row r="63" spans="1:21" ht="21">
      <c r="A63" s="263"/>
      <c r="B63" s="263"/>
      <c r="C63" s="307"/>
      <c r="D63" s="308"/>
      <c r="E63" s="388" t="s">
        <v>17</v>
      </c>
      <c r="F63" s="208" t="s">
        <v>306</v>
      </c>
      <c r="G63" s="211">
        <v>1687700</v>
      </c>
      <c r="H63" s="265">
        <v>387273</v>
      </c>
      <c r="I63" s="265">
        <v>894707</v>
      </c>
      <c r="J63" s="306">
        <f t="shared" si="2"/>
        <v>1281980</v>
      </c>
      <c r="K63" s="283"/>
      <c r="L63" s="284"/>
      <c r="M63" s="283"/>
      <c r="N63" s="283"/>
      <c r="O63" s="283"/>
      <c r="P63" s="284"/>
      <c r="Q63" s="283"/>
      <c r="R63" s="281"/>
      <c r="S63" s="281"/>
      <c r="T63" s="283"/>
      <c r="U63" s="283"/>
    </row>
    <row r="64" spans="1:21" ht="21">
      <c r="A64" s="263"/>
      <c r="B64" s="263"/>
      <c r="C64" s="307"/>
      <c r="D64" s="308"/>
      <c r="E64" s="309" t="s">
        <v>20</v>
      </c>
      <c r="F64" s="216" t="s">
        <v>306</v>
      </c>
      <c r="G64" s="310">
        <v>2654000</v>
      </c>
      <c r="H64" s="311">
        <v>2354420.7000000002</v>
      </c>
      <c r="I64" s="311">
        <v>36393</v>
      </c>
      <c r="J64" s="271">
        <f t="shared" si="2"/>
        <v>2390813.7000000002</v>
      </c>
      <c r="K64" s="283"/>
      <c r="L64" s="284"/>
      <c r="M64" s="283"/>
      <c r="N64" s="283"/>
      <c r="O64" s="283"/>
      <c r="P64" s="284"/>
      <c r="Q64" s="283"/>
      <c r="R64" s="281"/>
      <c r="S64" s="281"/>
      <c r="T64" s="283"/>
      <c r="U64" s="283"/>
    </row>
    <row r="65" spans="1:21" ht="21">
      <c r="A65" s="263"/>
      <c r="B65" s="263"/>
      <c r="C65" s="307"/>
      <c r="D65" s="308"/>
      <c r="E65" s="312" t="s">
        <v>11</v>
      </c>
      <c r="F65" s="313" t="s">
        <v>306</v>
      </c>
      <c r="G65" s="314">
        <v>20000</v>
      </c>
      <c r="H65" s="314"/>
      <c r="I65" s="314">
        <v>2361.39</v>
      </c>
      <c r="J65" s="315">
        <f t="shared" si="2"/>
        <v>2361.39</v>
      </c>
      <c r="K65" s="283"/>
      <c r="L65" s="284"/>
      <c r="M65" s="281"/>
      <c r="N65" s="283"/>
      <c r="O65" s="281"/>
      <c r="P65" s="284"/>
      <c r="Q65" s="283"/>
      <c r="R65" s="281"/>
      <c r="S65" s="281"/>
      <c r="T65" s="283"/>
      <c r="U65" s="283"/>
    </row>
    <row r="66" spans="1:21" ht="21">
      <c r="A66" s="263"/>
      <c r="B66" s="263"/>
      <c r="C66" s="391" t="s">
        <v>407</v>
      </c>
      <c r="D66" s="392"/>
      <c r="E66" s="312" t="s">
        <v>13</v>
      </c>
      <c r="F66" s="313" t="s">
        <v>306</v>
      </c>
      <c r="G66" s="314">
        <v>73200</v>
      </c>
      <c r="H66" s="314"/>
      <c r="I66" s="314">
        <v>0</v>
      </c>
      <c r="J66" s="315">
        <v>0</v>
      </c>
      <c r="K66" s="283"/>
      <c r="L66" s="284"/>
      <c r="M66" s="283"/>
      <c r="N66" s="283"/>
      <c r="O66" s="281"/>
      <c r="P66" s="284"/>
      <c r="Q66" s="283"/>
      <c r="R66" s="281"/>
      <c r="S66" s="281"/>
      <c r="T66" s="283"/>
      <c r="U66" s="283"/>
    </row>
    <row r="67" spans="1:21" ht="21">
      <c r="A67" s="263"/>
      <c r="B67" s="263"/>
      <c r="C67" s="391"/>
      <c r="D67" s="392"/>
      <c r="E67" s="312" t="s">
        <v>21</v>
      </c>
      <c r="F67" s="313" t="s">
        <v>306</v>
      </c>
      <c r="G67" s="314">
        <v>60000</v>
      </c>
      <c r="H67" s="314"/>
      <c r="I67" s="314">
        <v>28400</v>
      </c>
      <c r="J67" s="315">
        <f t="shared" si="2"/>
        <v>28400</v>
      </c>
      <c r="K67" s="283"/>
      <c r="L67" s="284"/>
      <c r="M67" s="283"/>
      <c r="N67" s="283"/>
      <c r="O67" s="281"/>
      <c r="P67" s="284"/>
      <c r="Q67" s="283"/>
      <c r="R67" s="281"/>
      <c r="S67" s="281"/>
      <c r="T67" s="283"/>
      <c r="U67" s="283"/>
    </row>
    <row r="68" spans="1:21" ht="21">
      <c r="A68" s="263"/>
      <c r="B68" s="263"/>
      <c r="C68" s="316" t="s">
        <v>414</v>
      </c>
      <c r="D68" s="317"/>
      <c r="E68" s="312" t="s">
        <v>12</v>
      </c>
      <c r="F68" s="313" t="s">
        <v>306</v>
      </c>
      <c r="G68" s="314">
        <v>4580000</v>
      </c>
      <c r="H68" s="314">
        <v>4309509.6100000003</v>
      </c>
      <c r="I68" s="314">
        <v>0</v>
      </c>
      <c r="J68" s="315">
        <f t="shared" si="2"/>
        <v>4309509.6100000003</v>
      </c>
      <c r="K68" s="283"/>
      <c r="L68" s="284"/>
      <c r="M68" s="283"/>
      <c r="N68" s="283"/>
      <c r="O68" s="281"/>
      <c r="P68" s="284"/>
      <c r="Q68" s="283"/>
      <c r="R68" s="281"/>
      <c r="S68" s="281"/>
      <c r="T68" s="283"/>
      <c r="U68" s="283"/>
    </row>
    <row r="69" spans="1:21" ht="21.75" thickBot="1">
      <c r="A69" s="263"/>
      <c r="B69" s="263"/>
      <c r="C69" s="496" t="s">
        <v>399</v>
      </c>
      <c r="D69" s="497"/>
      <c r="E69" s="497"/>
      <c r="F69" s="498"/>
      <c r="G69" s="318">
        <f>SUM(G60:G68)</f>
        <v>11083400</v>
      </c>
      <c r="H69" s="319">
        <f>SUM(H60:H68)</f>
        <v>7555593.3100000005</v>
      </c>
      <c r="I69" s="319">
        <f>SUM(I60:I68)</f>
        <v>1805641.39</v>
      </c>
      <c r="J69" s="319">
        <f>SUM(J60:J68)</f>
        <v>9361234.6999999993</v>
      </c>
      <c r="K69" s="297"/>
      <c r="L69" s="297"/>
      <c r="M69" s="297"/>
      <c r="N69" s="297"/>
      <c r="O69" s="297"/>
      <c r="P69" s="297"/>
      <c r="Q69" s="297"/>
      <c r="R69" s="297"/>
      <c r="S69" s="297"/>
      <c r="T69" s="297"/>
      <c r="U69" s="297"/>
    </row>
    <row r="70" spans="1:21" ht="21">
      <c r="A70" s="263"/>
      <c r="B70" s="263"/>
      <c r="C70" s="263"/>
      <c r="D70" s="263"/>
      <c r="E70" s="298"/>
      <c r="F70" s="298"/>
      <c r="G70" s="298"/>
      <c r="H70" s="298"/>
      <c r="I70" s="263"/>
      <c r="J70" s="263"/>
      <c r="K70" s="281"/>
      <c r="L70" s="281"/>
      <c r="M70" s="281"/>
      <c r="N70" s="281"/>
      <c r="O70" s="281"/>
      <c r="P70" s="281"/>
      <c r="Q70" s="281"/>
      <c r="R70" s="281"/>
      <c r="S70" s="281"/>
      <c r="T70" s="281"/>
      <c r="U70" s="281"/>
    </row>
    <row r="71" spans="1:21" ht="21">
      <c r="A71" s="263"/>
      <c r="B71" s="263"/>
      <c r="C71" s="263"/>
      <c r="D71" s="263"/>
      <c r="E71" s="195"/>
      <c r="F71" s="195"/>
      <c r="G71" s="195"/>
      <c r="H71" s="195"/>
      <c r="I71" s="263"/>
      <c r="J71" s="263"/>
      <c r="K71" s="281"/>
      <c r="L71" s="281"/>
      <c r="M71" s="281"/>
      <c r="N71" s="281"/>
      <c r="O71" s="281"/>
      <c r="P71" s="281"/>
      <c r="Q71" s="281"/>
      <c r="R71" s="281"/>
      <c r="S71" s="281"/>
      <c r="T71" s="281"/>
      <c r="U71" s="281"/>
    </row>
    <row r="72" spans="1:21" ht="21">
      <c r="A72" s="263"/>
      <c r="B72" s="263"/>
      <c r="C72" s="263"/>
      <c r="D72" s="263"/>
      <c r="E72" s="195"/>
      <c r="F72" s="195"/>
      <c r="G72" s="195"/>
      <c r="H72" s="195"/>
      <c r="I72" s="263"/>
      <c r="J72" s="263"/>
      <c r="K72" s="281"/>
      <c r="L72" s="281"/>
      <c r="M72" s="281"/>
      <c r="N72" s="281"/>
      <c r="O72" s="281"/>
      <c r="P72" s="281"/>
      <c r="Q72" s="281"/>
      <c r="R72" s="281"/>
      <c r="S72" s="281"/>
      <c r="T72" s="281"/>
      <c r="U72" s="281"/>
    </row>
    <row r="73" spans="1:21" ht="21">
      <c r="A73" s="263"/>
      <c r="B73" s="263"/>
      <c r="C73" s="275"/>
      <c r="D73" s="278"/>
      <c r="E73" s="278"/>
      <c r="F73" s="278"/>
      <c r="G73" s="278"/>
      <c r="H73" s="278"/>
      <c r="I73" s="278"/>
      <c r="J73" s="278"/>
      <c r="K73" s="263"/>
      <c r="L73" s="263"/>
      <c r="M73" s="263"/>
      <c r="N73" s="263"/>
      <c r="O73" s="263"/>
      <c r="P73" s="263"/>
      <c r="Q73" s="263"/>
      <c r="R73" s="263"/>
      <c r="S73" s="263"/>
      <c r="T73" s="263"/>
      <c r="U73" s="263"/>
    </row>
    <row r="74" spans="1:21" ht="21">
      <c r="A74" s="263"/>
      <c r="B74" s="263"/>
      <c r="C74" s="275"/>
      <c r="D74" s="276"/>
      <c r="E74" s="277"/>
      <c r="F74" s="277"/>
      <c r="G74" s="277"/>
      <c r="H74" s="278"/>
      <c r="I74" s="278"/>
      <c r="J74" s="278"/>
      <c r="K74" s="263"/>
      <c r="L74" s="263"/>
      <c r="M74" s="263"/>
      <c r="N74" s="263"/>
      <c r="O74" s="263"/>
      <c r="P74" s="263"/>
      <c r="Q74" s="263"/>
      <c r="R74" s="263"/>
      <c r="S74" s="263"/>
      <c r="T74" s="263"/>
      <c r="U74" s="263"/>
    </row>
    <row r="75" spans="1:21" ht="21">
      <c r="A75" s="263"/>
      <c r="B75" s="263"/>
      <c r="C75" s="275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</row>
    <row r="76" spans="1:21" ht="21">
      <c r="A76" s="263"/>
      <c r="B76" s="263"/>
      <c r="C76" s="275"/>
      <c r="D76" s="263"/>
      <c r="E76" s="263"/>
      <c r="F76" s="263"/>
      <c r="G76" s="263"/>
      <c r="H76" s="263"/>
      <c r="I76" s="263"/>
      <c r="J76" s="263"/>
      <c r="K76" s="263"/>
      <c r="L76" s="263"/>
      <c r="M76" s="263"/>
      <c r="N76" s="263"/>
      <c r="O76" s="263"/>
      <c r="P76" s="263"/>
      <c r="Q76" s="263"/>
      <c r="R76" s="263"/>
      <c r="S76" s="263"/>
      <c r="T76" s="263"/>
      <c r="U76" s="263"/>
    </row>
    <row r="77" spans="1:21" ht="21">
      <c r="A77" s="263"/>
      <c r="B77" s="263"/>
      <c r="C77" s="275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63"/>
      <c r="O77" s="263"/>
      <c r="P77" s="263"/>
      <c r="Q77" s="263"/>
      <c r="R77" s="263"/>
      <c r="S77" s="263"/>
      <c r="T77" s="263"/>
      <c r="U77" s="263"/>
    </row>
    <row r="78" spans="1:21" ht="21">
      <c r="A78" s="263"/>
      <c r="B78" s="263"/>
      <c r="C78" s="275"/>
      <c r="D78" s="263"/>
      <c r="E78" s="263"/>
      <c r="F78" s="263"/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263"/>
      <c r="R78" s="263"/>
      <c r="S78" s="263"/>
      <c r="T78" s="263"/>
      <c r="U78" s="263"/>
    </row>
    <row r="79" spans="1:21" ht="21">
      <c r="A79" s="263"/>
      <c r="B79" s="263"/>
      <c r="C79" s="275"/>
      <c r="D79" s="263"/>
      <c r="E79" s="263"/>
      <c r="F79" s="263"/>
      <c r="G79" s="263"/>
      <c r="H79" s="263"/>
      <c r="I79" s="263"/>
      <c r="J79" s="263"/>
      <c r="K79" s="263"/>
      <c r="L79" s="263"/>
      <c r="M79" s="263"/>
      <c r="N79" s="263"/>
      <c r="O79" s="263"/>
      <c r="P79" s="263"/>
      <c r="Q79" s="263"/>
      <c r="R79" s="263"/>
      <c r="S79" s="263"/>
      <c r="T79" s="263"/>
      <c r="U79" s="263"/>
    </row>
    <row r="80" spans="1:21" ht="21">
      <c r="A80" s="263"/>
      <c r="B80" s="263"/>
      <c r="C80" s="275"/>
      <c r="D80" s="263"/>
      <c r="E80" s="263"/>
      <c r="F80" s="263"/>
      <c r="G80" s="263"/>
      <c r="H80" s="263"/>
      <c r="I80" s="263"/>
      <c r="J80" s="263"/>
      <c r="K80" s="263"/>
      <c r="L80" s="263"/>
      <c r="M80" s="263"/>
      <c r="N80" s="263"/>
      <c r="O80" s="263"/>
      <c r="P80" s="263"/>
      <c r="Q80" s="263"/>
      <c r="R80" s="263"/>
      <c r="S80" s="263"/>
      <c r="T80" s="263"/>
      <c r="U80" s="263"/>
    </row>
    <row r="81" spans="1:21" ht="21">
      <c r="A81" s="263"/>
      <c r="B81" s="263"/>
      <c r="C81" s="492" t="s">
        <v>175</v>
      </c>
      <c r="D81" s="492"/>
      <c r="E81" s="492"/>
      <c r="F81" s="492"/>
      <c r="G81" s="492"/>
      <c r="H81" s="492"/>
      <c r="I81" s="492"/>
      <c r="J81" s="492"/>
      <c r="K81" s="263"/>
      <c r="L81" s="263"/>
      <c r="M81" s="263"/>
      <c r="N81" s="263"/>
      <c r="O81" s="263"/>
      <c r="P81" s="263"/>
      <c r="Q81" s="263"/>
      <c r="R81" s="263"/>
      <c r="S81" s="263"/>
      <c r="T81" s="263"/>
      <c r="U81" s="263"/>
    </row>
    <row r="82" spans="1:21" ht="21">
      <c r="A82" s="263"/>
      <c r="B82" s="263"/>
      <c r="C82" s="492" t="s">
        <v>415</v>
      </c>
      <c r="D82" s="492"/>
      <c r="E82" s="492"/>
      <c r="F82" s="492"/>
      <c r="G82" s="492"/>
      <c r="H82" s="492"/>
      <c r="I82" s="492"/>
      <c r="J82" s="492"/>
      <c r="K82" s="263"/>
      <c r="L82" s="263"/>
      <c r="M82" s="263"/>
      <c r="N82" s="263"/>
      <c r="O82" s="263"/>
      <c r="P82" s="263"/>
      <c r="Q82" s="263"/>
      <c r="R82" s="263"/>
      <c r="S82" s="263"/>
      <c r="T82" s="263"/>
      <c r="U82" s="263"/>
    </row>
    <row r="83" spans="1:21" ht="21">
      <c r="A83" s="263"/>
      <c r="B83" s="263"/>
      <c r="C83" s="492" t="s">
        <v>579</v>
      </c>
      <c r="D83" s="492"/>
      <c r="E83" s="492"/>
      <c r="F83" s="492"/>
      <c r="G83" s="492"/>
      <c r="H83" s="492"/>
      <c r="I83" s="492"/>
      <c r="J83" s="492"/>
      <c r="K83" s="263"/>
      <c r="L83" s="263"/>
      <c r="M83" s="263"/>
      <c r="N83" s="263"/>
      <c r="O83" s="263"/>
      <c r="P83" s="263"/>
      <c r="Q83" s="263"/>
      <c r="R83" s="263"/>
      <c r="S83" s="263"/>
      <c r="T83" s="263"/>
      <c r="U83" s="263"/>
    </row>
    <row r="84" spans="1:21" ht="21">
      <c r="A84" s="263"/>
      <c r="B84" s="263"/>
      <c r="C84" s="275"/>
      <c r="D84" s="275"/>
      <c r="E84" s="275"/>
      <c r="F84" s="275"/>
      <c r="G84" s="275"/>
      <c r="H84" s="281"/>
      <c r="I84" s="281"/>
      <c r="J84" s="284"/>
      <c r="K84" s="263"/>
      <c r="L84" s="263"/>
      <c r="M84" s="263"/>
      <c r="N84" s="263"/>
      <c r="O84" s="263"/>
      <c r="P84" s="263"/>
      <c r="Q84" s="263"/>
      <c r="R84" s="263"/>
      <c r="S84" s="263"/>
      <c r="T84" s="263"/>
      <c r="U84" s="263"/>
    </row>
    <row r="85" spans="1:21" ht="21">
      <c r="A85" s="263"/>
      <c r="B85" s="263"/>
      <c r="C85" s="499" t="s">
        <v>62</v>
      </c>
      <c r="D85" s="500"/>
      <c r="E85" s="299" t="s">
        <v>280</v>
      </c>
      <c r="F85" s="299" t="s">
        <v>275</v>
      </c>
      <c r="G85" s="299" t="s">
        <v>56</v>
      </c>
      <c r="H85" s="299" t="s">
        <v>409</v>
      </c>
      <c r="I85" s="299" t="s">
        <v>416</v>
      </c>
      <c r="J85" s="299" t="s">
        <v>44</v>
      </c>
      <c r="K85" s="263"/>
      <c r="L85" s="263"/>
      <c r="M85" s="263"/>
      <c r="N85" s="263"/>
      <c r="O85" s="263"/>
      <c r="P85" s="263"/>
      <c r="Q85" s="263"/>
      <c r="R85" s="263"/>
      <c r="S85" s="263"/>
      <c r="T85" s="263"/>
      <c r="U85" s="263"/>
    </row>
    <row r="86" spans="1:21" ht="21">
      <c r="A86" s="263"/>
      <c r="B86" s="263"/>
      <c r="C86" s="300"/>
      <c r="D86" s="301"/>
      <c r="E86" s="302"/>
      <c r="F86" s="302"/>
      <c r="G86" s="302"/>
      <c r="H86" s="302" t="s">
        <v>417</v>
      </c>
      <c r="I86" s="302" t="s">
        <v>418</v>
      </c>
      <c r="J86" s="302"/>
      <c r="K86" s="263"/>
      <c r="L86" s="263"/>
      <c r="M86" s="263"/>
      <c r="N86" s="263"/>
      <c r="O86" s="263"/>
      <c r="P86" s="263"/>
      <c r="Q86" s="263"/>
      <c r="R86" s="263"/>
      <c r="S86" s="263"/>
      <c r="T86" s="263"/>
      <c r="U86" s="263"/>
    </row>
    <row r="87" spans="1:21" ht="21">
      <c r="A87" s="263"/>
      <c r="B87" s="263"/>
      <c r="C87" s="285" t="s">
        <v>403</v>
      </c>
      <c r="D87" s="286"/>
      <c r="E87" s="303" t="s">
        <v>404</v>
      </c>
      <c r="F87" s="303" t="s">
        <v>306</v>
      </c>
      <c r="G87" s="304"/>
      <c r="H87" s="305"/>
      <c r="I87" s="305"/>
      <c r="J87" s="306">
        <f>SUM(H87:I87)</f>
        <v>0</v>
      </c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63"/>
    </row>
    <row r="88" spans="1:21" ht="21">
      <c r="A88" s="263"/>
      <c r="B88" s="263"/>
      <c r="C88" s="285"/>
      <c r="D88" s="286"/>
      <c r="E88" s="208" t="s">
        <v>405</v>
      </c>
      <c r="F88" s="287"/>
      <c r="G88" s="211">
        <v>2136000</v>
      </c>
      <c r="H88" s="305">
        <v>1088160</v>
      </c>
      <c r="I88" s="305">
        <v>0</v>
      </c>
      <c r="J88" s="306">
        <f t="shared" ref="J88:J94" si="3">SUM(H88:I88)</f>
        <v>1088160</v>
      </c>
      <c r="K88" s="263"/>
      <c r="L88" s="263"/>
      <c r="M88" s="263"/>
      <c r="N88" s="263"/>
      <c r="O88" s="263"/>
      <c r="P88" s="263"/>
      <c r="Q88" s="263"/>
      <c r="R88" s="263"/>
      <c r="S88" s="263"/>
      <c r="T88" s="263"/>
      <c r="U88" s="263"/>
    </row>
    <row r="89" spans="1:21" ht="21">
      <c r="A89" s="263"/>
      <c r="B89" s="263"/>
      <c r="C89" s="389" t="s">
        <v>406</v>
      </c>
      <c r="D89" s="390"/>
      <c r="E89" s="208" t="s">
        <v>19</v>
      </c>
      <c r="F89" s="208" t="s">
        <v>306</v>
      </c>
      <c r="G89" s="211">
        <v>50000</v>
      </c>
      <c r="H89" s="265"/>
      <c r="I89" s="265">
        <v>0</v>
      </c>
      <c r="J89" s="306">
        <f t="shared" si="3"/>
        <v>0</v>
      </c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</row>
    <row r="90" spans="1:21" ht="21">
      <c r="A90" s="263"/>
      <c r="B90" s="263"/>
      <c r="C90" s="307"/>
      <c r="D90" s="308"/>
      <c r="E90" s="388" t="s">
        <v>17</v>
      </c>
      <c r="F90" s="208" t="s">
        <v>306</v>
      </c>
      <c r="G90" s="211">
        <v>1185000</v>
      </c>
      <c r="H90" s="265">
        <v>768425</v>
      </c>
      <c r="I90" s="265">
        <v>26455</v>
      </c>
      <c r="J90" s="306">
        <f t="shared" si="3"/>
        <v>794880</v>
      </c>
      <c r="K90" s="263"/>
      <c r="L90" s="263"/>
      <c r="M90" s="263"/>
      <c r="N90" s="263"/>
      <c r="O90" s="263"/>
      <c r="P90" s="263"/>
      <c r="Q90" s="263"/>
      <c r="R90" s="263"/>
      <c r="S90" s="263"/>
      <c r="T90" s="263"/>
      <c r="U90" s="263"/>
    </row>
    <row r="91" spans="1:21" ht="21">
      <c r="A91" s="263"/>
      <c r="B91" s="263"/>
      <c r="C91" s="307"/>
      <c r="D91" s="308"/>
      <c r="E91" s="309" t="s">
        <v>20</v>
      </c>
      <c r="F91" s="216" t="s">
        <v>306</v>
      </c>
      <c r="G91" s="310">
        <v>332000</v>
      </c>
      <c r="H91" s="311">
        <v>243989.6</v>
      </c>
      <c r="I91" s="311"/>
      <c r="J91" s="271">
        <f t="shared" si="3"/>
        <v>243989.6</v>
      </c>
      <c r="K91" s="263"/>
      <c r="L91" s="263"/>
      <c r="M91" s="263"/>
      <c r="N91" s="263"/>
      <c r="O91" s="263"/>
      <c r="P91" s="263"/>
      <c r="Q91" s="263"/>
      <c r="R91" s="263"/>
      <c r="S91" s="263"/>
      <c r="T91" s="263"/>
      <c r="U91" s="263"/>
    </row>
    <row r="92" spans="1:21" ht="21">
      <c r="A92" s="263"/>
      <c r="B92" s="263"/>
      <c r="C92" s="307"/>
      <c r="D92" s="308"/>
      <c r="E92" s="312" t="s">
        <v>11</v>
      </c>
      <c r="F92" s="313" t="s">
        <v>306</v>
      </c>
      <c r="G92" s="314"/>
      <c r="H92" s="314"/>
      <c r="I92" s="314">
        <v>0</v>
      </c>
      <c r="J92" s="315">
        <f t="shared" si="3"/>
        <v>0</v>
      </c>
      <c r="K92" s="263"/>
      <c r="L92" s="263"/>
      <c r="M92" s="263"/>
      <c r="N92" s="263"/>
      <c r="O92" s="263"/>
      <c r="P92" s="263"/>
      <c r="Q92" s="263"/>
      <c r="R92" s="263"/>
      <c r="S92" s="263"/>
      <c r="T92" s="263"/>
      <c r="U92" s="263"/>
    </row>
    <row r="93" spans="1:21" ht="21">
      <c r="A93" s="263"/>
      <c r="B93" s="263"/>
      <c r="C93" s="391" t="s">
        <v>407</v>
      </c>
      <c r="D93" s="392"/>
      <c r="E93" s="312" t="s">
        <v>13</v>
      </c>
      <c r="F93" s="313" t="s">
        <v>306</v>
      </c>
      <c r="G93" s="314">
        <v>200000</v>
      </c>
      <c r="H93" s="314">
        <v>101850</v>
      </c>
      <c r="I93" s="314">
        <v>0</v>
      </c>
      <c r="J93" s="315">
        <f t="shared" si="3"/>
        <v>101850</v>
      </c>
      <c r="K93" s="263"/>
      <c r="L93" s="263"/>
      <c r="M93" s="263"/>
      <c r="N93" s="263"/>
      <c r="O93" s="263"/>
      <c r="P93" s="263"/>
      <c r="Q93" s="263"/>
      <c r="R93" s="263"/>
      <c r="S93" s="263"/>
      <c r="T93" s="263"/>
      <c r="U93" s="263"/>
    </row>
    <row r="94" spans="1:21" ht="21">
      <c r="A94" s="263"/>
      <c r="B94" s="263"/>
      <c r="C94" s="316" t="s">
        <v>414</v>
      </c>
      <c r="D94" s="317"/>
      <c r="E94" s="312" t="s">
        <v>12</v>
      </c>
      <c r="F94" s="313" t="s">
        <v>306</v>
      </c>
      <c r="G94" s="314"/>
      <c r="H94" s="314"/>
      <c r="I94" s="314">
        <v>0</v>
      </c>
      <c r="J94" s="315">
        <f t="shared" si="3"/>
        <v>0</v>
      </c>
      <c r="K94" s="263"/>
      <c r="L94" s="263"/>
      <c r="M94" s="263"/>
      <c r="N94" s="263"/>
      <c r="O94" s="263"/>
      <c r="P94" s="263"/>
      <c r="Q94" s="263"/>
      <c r="R94" s="263"/>
      <c r="S94" s="263"/>
      <c r="T94" s="263"/>
      <c r="U94" s="263"/>
    </row>
    <row r="95" spans="1:21" ht="21.75" thickBot="1">
      <c r="A95" s="263"/>
      <c r="B95" s="263"/>
      <c r="C95" s="496" t="s">
        <v>399</v>
      </c>
      <c r="D95" s="497"/>
      <c r="E95" s="497"/>
      <c r="F95" s="498"/>
      <c r="G95" s="318">
        <f>SUM(G87:G93)</f>
        <v>3903000</v>
      </c>
      <c r="H95" s="319">
        <f>SUM(H87:H94)</f>
        <v>2202424.6</v>
      </c>
      <c r="I95" s="319">
        <f>SUM(I87:I94)</f>
        <v>26455</v>
      </c>
      <c r="J95" s="319">
        <f>SUM(J87:J94)</f>
        <v>2228879.6</v>
      </c>
      <c r="K95" s="263"/>
      <c r="L95" s="263"/>
      <c r="M95" s="263"/>
      <c r="N95" s="263"/>
      <c r="O95" s="263"/>
      <c r="P95" s="263"/>
      <c r="Q95" s="263"/>
      <c r="R95" s="263"/>
      <c r="S95" s="263"/>
      <c r="T95" s="263"/>
      <c r="U95" s="263"/>
    </row>
    <row r="96" spans="1:21" ht="21">
      <c r="A96" s="263"/>
      <c r="B96" s="263"/>
      <c r="C96" s="263"/>
      <c r="D96" s="263"/>
      <c r="E96" s="298"/>
      <c r="F96" s="298"/>
      <c r="G96" s="298"/>
      <c r="H96" s="298"/>
      <c r="I96" s="263"/>
      <c r="J96" s="263"/>
      <c r="K96" s="263"/>
      <c r="L96" s="263"/>
      <c r="M96" s="263"/>
      <c r="N96" s="263"/>
      <c r="O96" s="263"/>
      <c r="P96" s="263"/>
      <c r="Q96" s="263"/>
      <c r="R96" s="263"/>
      <c r="S96" s="263"/>
      <c r="T96" s="263"/>
      <c r="U96" s="263"/>
    </row>
    <row r="97" spans="1:21" ht="21">
      <c r="A97" s="263"/>
      <c r="B97" s="263"/>
      <c r="C97" s="263"/>
      <c r="D97" s="263"/>
      <c r="E97" s="195"/>
      <c r="F97" s="195"/>
      <c r="G97" s="195"/>
      <c r="H97" s="195"/>
      <c r="I97" s="263"/>
      <c r="J97" s="263"/>
      <c r="K97" s="263"/>
      <c r="L97" s="263"/>
      <c r="M97" s="263"/>
      <c r="N97" s="263"/>
      <c r="O97" s="263"/>
      <c r="P97" s="263"/>
      <c r="Q97" s="263"/>
      <c r="R97" s="263"/>
      <c r="S97" s="263"/>
      <c r="T97" s="263"/>
      <c r="U97" s="263"/>
    </row>
    <row r="98" spans="1:21" ht="21">
      <c r="A98" s="263"/>
      <c r="B98" s="263"/>
      <c r="C98" s="263"/>
      <c r="D98" s="263"/>
      <c r="E98" s="195"/>
      <c r="F98" s="195"/>
      <c r="G98" s="195"/>
      <c r="H98" s="195"/>
      <c r="I98" s="263"/>
      <c r="J98" s="263"/>
      <c r="K98" s="263"/>
      <c r="L98" s="263"/>
      <c r="M98" s="263"/>
      <c r="N98" s="263"/>
      <c r="O98" s="263"/>
      <c r="P98" s="263"/>
      <c r="Q98" s="263"/>
      <c r="R98" s="263"/>
      <c r="S98" s="263"/>
      <c r="T98" s="263"/>
      <c r="U98" s="263"/>
    </row>
    <row r="99" spans="1:21" ht="21">
      <c r="A99" s="263"/>
      <c r="B99" s="263"/>
      <c r="C99" s="275"/>
      <c r="D99" s="278"/>
      <c r="E99" s="278"/>
      <c r="F99" s="278"/>
      <c r="G99" s="278"/>
      <c r="H99" s="278"/>
      <c r="I99" s="278"/>
      <c r="J99" s="278"/>
      <c r="K99" s="263"/>
      <c r="L99" s="263"/>
      <c r="M99" s="263"/>
      <c r="N99" s="263"/>
      <c r="O99" s="263"/>
      <c r="P99" s="263"/>
      <c r="Q99" s="263"/>
      <c r="R99" s="263"/>
      <c r="S99" s="263"/>
      <c r="T99" s="263"/>
      <c r="U99" s="263"/>
    </row>
    <row r="100" spans="1:21" ht="21">
      <c r="A100" s="263"/>
      <c r="B100" s="263"/>
      <c r="C100" s="275"/>
      <c r="D100" s="276"/>
      <c r="E100" s="277"/>
      <c r="F100" s="277"/>
      <c r="G100" s="277"/>
      <c r="H100" s="278"/>
      <c r="I100" s="278"/>
      <c r="J100" s="278"/>
      <c r="K100" s="263"/>
      <c r="L100" s="263"/>
      <c r="M100" s="263"/>
      <c r="N100" s="263"/>
      <c r="O100" s="263"/>
      <c r="P100" s="263"/>
      <c r="Q100" s="263"/>
      <c r="R100" s="263"/>
      <c r="S100" s="263"/>
      <c r="T100" s="263"/>
      <c r="U100" s="263"/>
    </row>
    <row r="101" spans="1:21" ht="21">
      <c r="A101" s="263"/>
      <c r="B101" s="263"/>
      <c r="C101" s="263"/>
      <c r="D101" s="263"/>
      <c r="E101" s="263"/>
      <c r="F101" s="263"/>
      <c r="G101" s="263"/>
      <c r="H101" s="263"/>
      <c r="I101" s="263"/>
      <c r="J101" s="263"/>
      <c r="K101" s="263"/>
      <c r="L101" s="263"/>
      <c r="M101" s="263"/>
      <c r="N101" s="263"/>
      <c r="O101" s="263"/>
      <c r="P101" s="263"/>
      <c r="Q101" s="263"/>
      <c r="R101" s="263"/>
      <c r="S101" s="263"/>
      <c r="T101" s="263"/>
      <c r="U101" s="263"/>
    </row>
    <row r="102" spans="1:21" ht="21">
      <c r="A102" s="263"/>
      <c r="B102" s="263"/>
      <c r="C102" s="263"/>
      <c r="D102" s="263"/>
      <c r="E102" s="263"/>
      <c r="F102" s="263"/>
      <c r="G102" s="263"/>
      <c r="H102" s="263"/>
      <c r="I102" s="263"/>
      <c r="J102" s="263"/>
      <c r="K102" s="263"/>
      <c r="L102" s="263"/>
      <c r="M102" s="263"/>
      <c r="N102" s="263"/>
      <c r="O102" s="263"/>
      <c r="P102" s="263"/>
      <c r="Q102" s="263"/>
      <c r="R102" s="263"/>
      <c r="S102" s="263"/>
      <c r="T102" s="263"/>
      <c r="U102" s="263"/>
    </row>
    <row r="103" spans="1:21" ht="21">
      <c r="A103" s="263"/>
      <c r="B103" s="263"/>
      <c r="C103" s="263"/>
      <c r="D103" s="263"/>
      <c r="E103" s="263"/>
      <c r="F103" s="263"/>
      <c r="G103" s="263"/>
      <c r="H103" s="263"/>
      <c r="I103" s="263"/>
      <c r="J103" s="263"/>
      <c r="K103" s="263"/>
      <c r="L103" s="263"/>
      <c r="M103" s="263"/>
      <c r="N103" s="263"/>
      <c r="O103" s="263"/>
      <c r="P103" s="263"/>
      <c r="Q103" s="263"/>
      <c r="R103" s="263"/>
      <c r="S103" s="263"/>
      <c r="T103" s="263"/>
      <c r="U103" s="263"/>
    </row>
    <row r="104" spans="1:21" ht="21">
      <c r="A104" s="263"/>
      <c r="B104" s="263"/>
      <c r="C104" s="263"/>
      <c r="D104" s="263"/>
      <c r="E104" s="263"/>
      <c r="F104" s="263"/>
      <c r="G104" s="263"/>
      <c r="H104" s="263"/>
      <c r="I104" s="263"/>
      <c r="J104" s="263"/>
      <c r="K104" s="263"/>
      <c r="L104" s="263"/>
      <c r="M104" s="263"/>
      <c r="N104" s="263"/>
      <c r="O104" s="263"/>
      <c r="P104" s="263"/>
      <c r="Q104" s="263"/>
      <c r="R104" s="263"/>
      <c r="S104" s="263"/>
      <c r="T104" s="263"/>
      <c r="U104" s="263"/>
    </row>
    <row r="105" spans="1:21" ht="21">
      <c r="A105" s="263"/>
      <c r="B105" s="263"/>
      <c r="C105" s="263"/>
      <c r="D105" s="263"/>
      <c r="E105" s="263"/>
      <c r="F105" s="263"/>
      <c r="G105" s="263"/>
      <c r="H105" s="263"/>
      <c r="I105" s="263"/>
      <c r="J105" s="263"/>
      <c r="K105" s="263"/>
      <c r="L105" s="263"/>
      <c r="M105" s="263"/>
      <c r="N105" s="263"/>
      <c r="O105" s="263"/>
      <c r="P105" s="263"/>
      <c r="Q105" s="263"/>
      <c r="R105" s="263"/>
      <c r="S105" s="263"/>
      <c r="T105" s="263"/>
      <c r="U105" s="263"/>
    </row>
    <row r="106" spans="1:21" ht="21">
      <c r="A106" s="263"/>
      <c r="B106" s="263"/>
      <c r="C106" s="263"/>
      <c r="D106" s="263"/>
      <c r="E106" s="263"/>
      <c r="F106" s="263"/>
      <c r="G106" s="263"/>
      <c r="H106" s="263"/>
      <c r="I106" s="263"/>
      <c r="J106" s="263"/>
      <c r="K106" s="263"/>
      <c r="L106" s="263"/>
      <c r="M106" s="263"/>
      <c r="N106" s="263"/>
      <c r="O106" s="263"/>
      <c r="P106" s="263"/>
      <c r="Q106" s="263"/>
      <c r="R106" s="263"/>
      <c r="S106" s="263"/>
      <c r="T106" s="263"/>
      <c r="U106" s="263"/>
    </row>
    <row r="107" spans="1:21" ht="21">
      <c r="A107" s="263"/>
      <c r="B107" s="263"/>
      <c r="C107" s="492" t="s">
        <v>175</v>
      </c>
      <c r="D107" s="492"/>
      <c r="E107" s="492"/>
      <c r="F107" s="492"/>
      <c r="G107" s="492"/>
      <c r="H107" s="492"/>
      <c r="I107" s="492"/>
      <c r="J107" s="492"/>
      <c r="K107" s="263"/>
      <c r="L107" s="263"/>
      <c r="M107" s="263"/>
      <c r="N107" s="263"/>
      <c r="O107" s="263"/>
      <c r="P107" s="263"/>
      <c r="Q107" s="263"/>
      <c r="R107" s="263"/>
      <c r="S107" s="263"/>
      <c r="T107" s="263"/>
      <c r="U107" s="263"/>
    </row>
    <row r="108" spans="1:21" ht="21">
      <c r="A108" s="263"/>
      <c r="B108" s="263"/>
      <c r="C108" s="492" t="s">
        <v>419</v>
      </c>
      <c r="D108" s="492"/>
      <c r="E108" s="492"/>
      <c r="F108" s="492"/>
      <c r="G108" s="492"/>
      <c r="H108" s="492"/>
      <c r="I108" s="492"/>
      <c r="J108" s="492"/>
      <c r="K108" s="263"/>
      <c r="L108" s="263"/>
      <c r="M108" s="263"/>
      <c r="N108" s="263"/>
      <c r="O108" s="263"/>
      <c r="P108" s="263"/>
      <c r="Q108" s="263"/>
      <c r="R108" s="263"/>
      <c r="S108" s="263"/>
      <c r="T108" s="263"/>
      <c r="U108" s="263"/>
    </row>
    <row r="109" spans="1:21" ht="21">
      <c r="A109" s="263"/>
      <c r="B109" s="263"/>
      <c r="C109" s="492" t="s">
        <v>579</v>
      </c>
      <c r="D109" s="492"/>
      <c r="E109" s="492"/>
      <c r="F109" s="492"/>
      <c r="G109" s="492"/>
      <c r="H109" s="492"/>
      <c r="I109" s="492"/>
      <c r="J109" s="492"/>
      <c r="K109" s="263"/>
      <c r="L109" s="263"/>
      <c r="M109" s="263"/>
      <c r="N109" s="263"/>
      <c r="O109" s="263"/>
      <c r="P109" s="263"/>
      <c r="Q109" s="263"/>
      <c r="R109" s="263"/>
      <c r="S109" s="263"/>
      <c r="T109" s="263"/>
      <c r="U109" s="263"/>
    </row>
    <row r="110" spans="1:21" ht="21">
      <c r="A110" s="263"/>
      <c r="B110" s="263"/>
      <c r="C110" s="275"/>
      <c r="D110" s="275"/>
      <c r="E110" s="275"/>
      <c r="F110" s="275"/>
      <c r="G110" s="275"/>
      <c r="H110" s="281"/>
      <c r="I110" s="281"/>
      <c r="J110" s="284"/>
      <c r="K110" s="263"/>
      <c r="L110" s="263"/>
      <c r="M110" s="263"/>
      <c r="N110" s="263"/>
      <c r="O110" s="263"/>
      <c r="P110" s="263"/>
      <c r="Q110" s="263"/>
      <c r="R110" s="263"/>
      <c r="S110" s="263"/>
      <c r="T110" s="263"/>
      <c r="U110" s="263"/>
    </row>
    <row r="111" spans="1:21" ht="21">
      <c r="A111" s="263"/>
      <c r="B111" s="263"/>
      <c r="C111" s="499" t="s">
        <v>62</v>
      </c>
      <c r="D111" s="500"/>
      <c r="E111" s="299" t="s">
        <v>280</v>
      </c>
      <c r="F111" s="299" t="s">
        <v>275</v>
      </c>
      <c r="G111" s="299" t="s">
        <v>56</v>
      </c>
      <c r="H111" s="299" t="s">
        <v>429</v>
      </c>
      <c r="I111" s="299" t="s">
        <v>420</v>
      </c>
      <c r="J111" s="299" t="s">
        <v>44</v>
      </c>
      <c r="K111" s="263"/>
      <c r="L111" s="263"/>
      <c r="M111" s="263"/>
      <c r="N111" s="263"/>
      <c r="O111" s="263"/>
      <c r="P111" s="263"/>
      <c r="Q111" s="263"/>
      <c r="R111" s="263"/>
      <c r="S111" s="263"/>
      <c r="T111" s="263"/>
      <c r="U111" s="263"/>
    </row>
    <row r="112" spans="1:21" ht="21">
      <c r="A112" s="263"/>
      <c r="B112" s="263"/>
      <c r="C112" s="300"/>
      <c r="D112" s="301"/>
      <c r="E112" s="302"/>
      <c r="F112" s="302"/>
      <c r="G112" s="302"/>
      <c r="H112" s="302" t="s">
        <v>582</v>
      </c>
      <c r="I112" s="302" t="s">
        <v>421</v>
      </c>
      <c r="J112" s="302"/>
      <c r="K112" s="263"/>
      <c r="L112" s="263"/>
      <c r="M112" s="263"/>
      <c r="N112" s="263"/>
      <c r="O112" s="263"/>
      <c r="P112" s="263"/>
      <c r="Q112" s="263"/>
      <c r="R112" s="263"/>
      <c r="S112" s="263"/>
      <c r="T112" s="263"/>
      <c r="U112" s="263"/>
    </row>
    <row r="113" spans="1:21" ht="21">
      <c r="A113" s="263"/>
      <c r="B113" s="263"/>
      <c r="C113" s="285" t="s">
        <v>403</v>
      </c>
      <c r="D113" s="286"/>
      <c r="E113" s="303" t="s">
        <v>404</v>
      </c>
      <c r="F113" s="303" t="s">
        <v>306</v>
      </c>
      <c r="G113" s="304"/>
      <c r="H113" s="305"/>
      <c r="I113" s="305"/>
      <c r="J113" s="306">
        <f>SUM(H113:I113)</f>
        <v>0</v>
      </c>
      <c r="K113" s="263"/>
      <c r="L113" s="263"/>
      <c r="M113" s="263"/>
      <c r="N113" s="263"/>
      <c r="O113" s="263"/>
      <c r="P113" s="263"/>
      <c r="Q113" s="263"/>
      <c r="R113" s="263"/>
      <c r="S113" s="263"/>
      <c r="T113" s="263"/>
      <c r="U113" s="263"/>
    </row>
    <row r="114" spans="1:21" ht="21">
      <c r="A114" s="263"/>
      <c r="B114" s="263"/>
      <c r="C114" s="285"/>
      <c r="D114" s="286"/>
      <c r="E114" s="208" t="s">
        <v>405</v>
      </c>
      <c r="F114" s="287"/>
      <c r="G114" s="211"/>
      <c r="H114" s="305"/>
      <c r="I114" s="305">
        <v>0</v>
      </c>
      <c r="J114" s="306">
        <f t="shared" ref="J114:J121" si="4">SUM(H114:I114)</f>
        <v>0</v>
      </c>
      <c r="K114" s="263"/>
      <c r="L114" s="263"/>
      <c r="M114" s="263"/>
      <c r="N114" s="263"/>
      <c r="O114" s="263"/>
      <c r="P114" s="263"/>
      <c r="Q114" s="263"/>
      <c r="R114" s="263"/>
      <c r="S114" s="263"/>
      <c r="T114" s="263"/>
      <c r="U114" s="263"/>
    </row>
    <row r="115" spans="1:21" ht="21">
      <c r="A115" s="263"/>
      <c r="B115" s="263"/>
      <c r="C115" s="389" t="s">
        <v>406</v>
      </c>
      <c r="D115" s="390"/>
      <c r="E115" s="208" t="s">
        <v>19</v>
      </c>
      <c r="F115" s="208" t="s">
        <v>306</v>
      </c>
      <c r="G115" s="211">
        <v>0</v>
      </c>
      <c r="H115" s="265"/>
      <c r="I115" s="265">
        <v>0</v>
      </c>
      <c r="J115" s="306">
        <f t="shared" si="4"/>
        <v>0</v>
      </c>
      <c r="K115" s="263"/>
      <c r="L115" s="263"/>
      <c r="M115" s="263"/>
      <c r="N115" s="263"/>
      <c r="O115" s="263"/>
      <c r="P115" s="263"/>
      <c r="Q115" s="263"/>
      <c r="R115" s="263"/>
      <c r="S115" s="263"/>
      <c r="T115" s="263"/>
      <c r="U115" s="263"/>
    </row>
    <row r="116" spans="1:21" ht="21">
      <c r="A116" s="263"/>
      <c r="B116" s="263"/>
      <c r="C116" s="307"/>
      <c r="D116" s="308"/>
      <c r="E116" s="388" t="s">
        <v>17</v>
      </c>
      <c r="F116" s="208" t="s">
        <v>306</v>
      </c>
      <c r="G116" s="211">
        <v>490000</v>
      </c>
      <c r="H116" s="265">
        <v>9717.5</v>
      </c>
      <c r="I116" s="265">
        <v>147274</v>
      </c>
      <c r="J116" s="306">
        <f t="shared" si="4"/>
        <v>156991.5</v>
      </c>
      <c r="K116" s="263"/>
      <c r="L116" s="263"/>
      <c r="M116" s="263"/>
      <c r="N116" s="263"/>
      <c r="O116" s="263"/>
      <c r="P116" s="263"/>
      <c r="Q116" s="263"/>
      <c r="R116" s="263"/>
      <c r="S116" s="263"/>
      <c r="T116" s="263"/>
      <c r="U116" s="263"/>
    </row>
    <row r="117" spans="1:21" ht="21">
      <c r="A117" s="263"/>
      <c r="B117" s="263"/>
      <c r="C117" s="307"/>
      <c r="D117" s="308"/>
      <c r="E117" s="309"/>
      <c r="F117" s="216" t="s">
        <v>422</v>
      </c>
      <c r="G117" s="310"/>
      <c r="H117" s="311"/>
      <c r="I117" s="311">
        <v>0</v>
      </c>
      <c r="J117" s="306">
        <f t="shared" si="4"/>
        <v>0</v>
      </c>
      <c r="K117" s="263"/>
      <c r="L117" s="263"/>
      <c r="M117" s="263"/>
      <c r="N117" s="263"/>
      <c r="O117" s="263"/>
      <c r="P117" s="263"/>
      <c r="Q117" s="263"/>
      <c r="R117" s="263"/>
      <c r="S117" s="263"/>
      <c r="T117" s="263"/>
      <c r="U117" s="263"/>
    </row>
    <row r="118" spans="1:21" ht="21">
      <c r="A118" s="263"/>
      <c r="B118" s="263"/>
      <c r="C118" s="307"/>
      <c r="D118" s="308"/>
      <c r="E118" s="309" t="s">
        <v>20</v>
      </c>
      <c r="F118" s="216" t="s">
        <v>306</v>
      </c>
      <c r="G118" s="310"/>
      <c r="H118" s="311"/>
      <c r="I118" s="311">
        <v>0</v>
      </c>
      <c r="J118" s="271">
        <f t="shared" si="4"/>
        <v>0</v>
      </c>
      <c r="K118" s="263"/>
      <c r="L118" s="263"/>
      <c r="M118" s="263"/>
      <c r="N118" s="263"/>
      <c r="O118" s="263"/>
      <c r="P118" s="263"/>
      <c r="Q118" s="263"/>
      <c r="R118" s="263"/>
      <c r="S118" s="263"/>
      <c r="T118" s="263"/>
      <c r="U118" s="263"/>
    </row>
    <row r="119" spans="1:21" ht="21">
      <c r="A119" s="263"/>
      <c r="B119" s="263"/>
      <c r="C119" s="307"/>
      <c r="D119" s="308"/>
      <c r="E119" s="312" t="s">
        <v>11</v>
      </c>
      <c r="F119" s="313" t="s">
        <v>306</v>
      </c>
      <c r="G119" s="314"/>
      <c r="H119" s="314"/>
      <c r="I119" s="314">
        <v>0</v>
      </c>
      <c r="J119" s="315">
        <f t="shared" si="4"/>
        <v>0</v>
      </c>
      <c r="K119" s="263"/>
      <c r="L119" s="263"/>
      <c r="M119" s="263"/>
      <c r="N119" s="263"/>
      <c r="O119" s="263"/>
      <c r="P119" s="263"/>
      <c r="Q119" s="263"/>
      <c r="R119" s="263"/>
      <c r="S119" s="263"/>
      <c r="T119" s="263"/>
      <c r="U119" s="263"/>
    </row>
    <row r="120" spans="1:21" ht="21">
      <c r="A120" s="263"/>
      <c r="B120" s="263"/>
      <c r="C120" s="391" t="s">
        <v>407</v>
      </c>
      <c r="D120" s="392"/>
      <c r="E120" s="312" t="s">
        <v>13</v>
      </c>
      <c r="F120" s="313" t="s">
        <v>306</v>
      </c>
      <c r="G120" s="314"/>
      <c r="H120" s="314"/>
      <c r="I120" s="314">
        <v>0</v>
      </c>
      <c r="J120" s="315">
        <f t="shared" si="4"/>
        <v>0</v>
      </c>
      <c r="K120" s="263"/>
      <c r="L120" s="263"/>
      <c r="M120" s="263"/>
      <c r="N120" s="263"/>
      <c r="O120" s="263"/>
      <c r="P120" s="263"/>
      <c r="Q120" s="263"/>
      <c r="R120" s="263"/>
      <c r="S120" s="263"/>
      <c r="T120" s="263"/>
      <c r="U120" s="263"/>
    </row>
    <row r="121" spans="1:21" ht="21">
      <c r="A121" s="263"/>
      <c r="B121" s="263"/>
      <c r="C121" s="316" t="s">
        <v>414</v>
      </c>
      <c r="D121" s="317"/>
      <c r="E121" s="312" t="s">
        <v>12</v>
      </c>
      <c r="F121" s="313" t="s">
        <v>306</v>
      </c>
      <c r="G121" s="314"/>
      <c r="H121" s="314"/>
      <c r="I121" s="314">
        <v>0</v>
      </c>
      <c r="J121" s="315">
        <f t="shared" si="4"/>
        <v>0</v>
      </c>
      <c r="K121" s="263"/>
      <c r="L121" s="263"/>
      <c r="M121" s="263"/>
      <c r="N121" s="263"/>
      <c r="O121" s="263"/>
      <c r="P121" s="263"/>
      <c r="Q121" s="263"/>
      <c r="R121" s="263"/>
      <c r="S121" s="263"/>
      <c r="T121" s="263"/>
      <c r="U121" s="263"/>
    </row>
    <row r="122" spans="1:21" ht="21.75" thickBot="1">
      <c r="A122" s="263"/>
      <c r="B122" s="263"/>
      <c r="C122" s="496" t="s">
        <v>399</v>
      </c>
      <c r="D122" s="497"/>
      <c r="E122" s="497"/>
      <c r="F122" s="498"/>
      <c r="G122" s="318">
        <f>SUM(G113:G120)</f>
        <v>490000</v>
      </c>
      <c r="H122" s="319">
        <f>SUM(H113:H121)</f>
        <v>9717.5</v>
      </c>
      <c r="I122" s="319">
        <f>SUM(I113:I121)</f>
        <v>147274</v>
      </c>
      <c r="J122" s="319">
        <f>SUM(J113:J121)</f>
        <v>156991.5</v>
      </c>
      <c r="K122" s="263"/>
      <c r="L122" s="263"/>
      <c r="M122" s="263"/>
      <c r="N122" s="263"/>
      <c r="O122" s="263"/>
      <c r="P122" s="263"/>
      <c r="Q122" s="263"/>
      <c r="R122" s="263"/>
      <c r="S122" s="263"/>
      <c r="T122" s="263"/>
      <c r="U122" s="263"/>
    </row>
    <row r="123" spans="1:21" ht="21">
      <c r="A123" s="263"/>
      <c r="B123" s="263"/>
      <c r="C123" s="263"/>
      <c r="D123" s="263"/>
      <c r="E123" s="298"/>
      <c r="F123" s="298"/>
      <c r="G123" s="298"/>
      <c r="H123" s="298"/>
      <c r="I123" s="263"/>
      <c r="J123" s="263"/>
      <c r="K123" s="263"/>
      <c r="L123" s="263"/>
      <c r="M123" s="263"/>
      <c r="N123" s="263"/>
      <c r="O123" s="263"/>
      <c r="P123" s="263"/>
      <c r="Q123" s="263"/>
      <c r="R123" s="263"/>
      <c r="S123" s="263"/>
      <c r="T123" s="263"/>
      <c r="U123" s="263"/>
    </row>
    <row r="124" spans="1:21" ht="21">
      <c r="A124" s="263"/>
      <c r="B124" s="263"/>
      <c r="C124" s="263"/>
      <c r="D124" s="263"/>
      <c r="E124" s="195"/>
      <c r="F124" s="195"/>
      <c r="G124" s="195"/>
      <c r="H124" s="195"/>
      <c r="I124" s="263"/>
      <c r="J124" s="263"/>
      <c r="K124" s="263"/>
      <c r="L124" s="263"/>
      <c r="M124" s="263"/>
      <c r="N124" s="263"/>
      <c r="O124" s="263"/>
      <c r="P124" s="263"/>
      <c r="Q124" s="263"/>
      <c r="R124" s="263"/>
      <c r="S124" s="263"/>
      <c r="T124" s="263"/>
      <c r="U124" s="263"/>
    </row>
    <row r="125" spans="1:21" ht="21">
      <c r="A125" s="263"/>
      <c r="B125" s="263"/>
      <c r="C125" s="263"/>
      <c r="D125" s="263"/>
      <c r="E125" s="195"/>
      <c r="F125" s="195"/>
      <c r="G125" s="195"/>
      <c r="H125" s="195"/>
      <c r="I125" s="263"/>
      <c r="J125" s="263"/>
      <c r="K125" s="263"/>
      <c r="L125" s="263"/>
      <c r="M125" s="263"/>
      <c r="N125" s="263"/>
      <c r="O125" s="263"/>
      <c r="P125" s="263"/>
      <c r="Q125" s="263"/>
      <c r="R125" s="263"/>
      <c r="S125" s="263"/>
      <c r="T125" s="263"/>
      <c r="U125" s="263"/>
    </row>
    <row r="126" spans="1:21" ht="21">
      <c r="A126" s="263"/>
      <c r="B126" s="263"/>
      <c r="C126" s="275"/>
      <c r="D126" s="278"/>
      <c r="E126" s="278"/>
      <c r="F126" s="278"/>
      <c r="G126" s="278"/>
      <c r="H126" s="278"/>
      <c r="I126" s="278"/>
      <c r="J126" s="278"/>
      <c r="K126" s="263"/>
      <c r="L126" s="263"/>
      <c r="M126" s="263"/>
      <c r="N126" s="263"/>
      <c r="O126" s="263"/>
      <c r="P126" s="263"/>
      <c r="Q126" s="263"/>
      <c r="R126" s="263"/>
      <c r="S126" s="263"/>
      <c r="T126" s="263"/>
      <c r="U126" s="263"/>
    </row>
    <row r="127" spans="1:21" ht="21">
      <c r="A127" s="263"/>
      <c r="B127" s="263"/>
      <c r="C127" s="275"/>
      <c r="D127" s="276"/>
      <c r="E127" s="277"/>
      <c r="F127" s="277"/>
      <c r="G127" s="277"/>
      <c r="H127" s="278"/>
      <c r="I127" s="278"/>
      <c r="J127" s="278"/>
      <c r="K127" s="263"/>
      <c r="L127" s="263"/>
      <c r="M127" s="263"/>
      <c r="N127" s="263"/>
      <c r="O127" s="263"/>
      <c r="P127" s="263"/>
      <c r="Q127" s="263"/>
      <c r="R127" s="263"/>
      <c r="S127" s="263"/>
      <c r="T127" s="263"/>
      <c r="U127" s="263"/>
    </row>
    <row r="128" spans="1:21" ht="21">
      <c r="A128" s="263"/>
      <c r="B128" s="263"/>
      <c r="C128" s="263"/>
      <c r="D128" s="263"/>
      <c r="E128" s="263"/>
      <c r="F128" s="263"/>
      <c r="G128" s="263"/>
      <c r="H128" s="263"/>
      <c r="I128" s="263"/>
      <c r="J128" s="263"/>
      <c r="K128" s="263"/>
      <c r="L128" s="263"/>
      <c r="M128" s="263"/>
      <c r="N128" s="263"/>
      <c r="O128" s="263"/>
      <c r="P128" s="263"/>
      <c r="Q128" s="263"/>
      <c r="R128" s="263"/>
      <c r="S128" s="263"/>
      <c r="T128" s="263"/>
      <c r="U128" s="263"/>
    </row>
    <row r="129" spans="1:21" ht="21">
      <c r="A129" s="263"/>
      <c r="B129" s="263"/>
      <c r="C129" s="263"/>
      <c r="D129" s="263"/>
      <c r="E129" s="263"/>
      <c r="F129" s="263"/>
      <c r="G129" s="263"/>
      <c r="H129" s="263"/>
      <c r="I129" s="263"/>
      <c r="J129" s="263"/>
      <c r="K129" s="263"/>
      <c r="L129" s="263"/>
      <c r="M129" s="263"/>
      <c r="N129" s="263"/>
      <c r="O129" s="263"/>
      <c r="P129" s="263"/>
      <c r="Q129" s="263"/>
      <c r="R129" s="263"/>
      <c r="S129" s="263"/>
      <c r="T129" s="263"/>
      <c r="U129" s="263"/>
    </row>
    <row r="130" spans="1:21" ht="21">
      <c r="A130" s="263"/>
      <c r="B130" s="263"/>
      <c r="C130" s="263"/>
      <c r="D130" s="263"/>
      <c r="E130" s="263"/>
      <c r="F130" s="263"/>
      <c r="G130" s="263"/>
      <c r="H130" s="263"/>
      <c r="I130" s="263"/>
      <c r="J130" s="263"/>
      <c r="K130" s="263"/>
      <c r="L130" s="263"/>
      <c r="M130" s="263"/>
      <c r="N130" s="263"/>
      <c r="O130" s="263"/>
      <c r="P130" s="263"/>
      <c r="Q130" s="263"/>
      <c r="R130" s="263"/>
      <c r="S130" s="263"/>
      <c r="T130" s="263"/>
      <c r="U130" s="263"/>
    </row>
    <row r="131" spans="1:21" ht="21">
      <c r="A131" s="263"/>
      <c r="B131" s="263"/>
      <c r="C131" s="263"/>
      <c r="D131" s="263"/>
      <c r="E131" s="263"/>
      <c r="F131" s="263"/>
      <c r="G131" s="263"/>
      <c r="H131" s="263"/>
      <c r="I131" s="263"/>
      <c r="J131" s="263"/>
      <c r="K131" s="263"/>
      <c r="L131" s="263"/>
      <c r="M131" s="263"/>
      <c r="N131" s="263"/>
      <c r="O131" s="263"/>
      <c r="P131" s="263"/>
      <c r="Q131" s="263"/>
      <c r="R131" s="263"/>
      <c r="S131" s="263"/>
      <c r="T131" s="263"/>
      <c r="U131" s="263"/>
    </row>
    <row r="132" spans="1:21" ht="21">
      <c r="A132" s="263"/>
      <c r="B132" s="263"/>
      <c r="C132" s="263"/>
      <c r="D132" s="263"/>
      <c r="E132" s="263"/>
      <c r="F132" s="263"/>
      <c r="G132" s="263"/>
      <c r="H132" s="263"/>
      <c r="I132" s="263"/>
      <c r="J132" s="263"/>
      <c r="K132" s="263"/>
      <c r="L132" s="263"/>
      <c r="M132" s="263"/>
      <c r="N132" s="263"/>
      <c r="O132" s="263"/>
      <c r="P132" s="263"/>
      <c r="Q132" s="263"/>
      <c r="R132" s="263"/>
      <c r="S132" s="263"/>
      <c r="T132" s="263"/>
      <c r="U132" s="263"/>
    </row>
    <row r="133" spans="1:21" ht="21">
      <c r="A133" s="263"/>
      <c r="B133" s="263"/>
      <c r="C133" s="492" t="s">
        <v>175</v>
      </c>
      <c r="D133" s="492"/>
      <c r="E133" s="492"/>
      <c r="F133" s="492"/>
      <c r="G133" s="492"/>
      <c r="H133" s="492"/>
      <c r="I133" s="492"/>
      <c r="J133" s="492"/>
      <c r="K133" s="263"/>
      <c r="L133" s="263"/>
      <c r="M133" s="263"/>
      <c r="N133" s="263"/>
      <c r="O133" s="263"/>
      <c r="P133" s="263"/>
      <c r="Q133" s="263"/>
      <c r="R133" s="263"/>
      <c r="S133" s="263"/>
      <c r="T133" s="263"/>
      <c r="U133" s="263"/>
    </row>
    <row r="134" spans="1:21" ht="21">
      <c r="A134" s="263"/>
      <c r="B134" s="263"/>
      <c r="C134" s="492" t="s">
        <v>423</v>
      </c>
      <c r="D134" s="492"/>
      <c r="E134" s="492"/>
      <c r="F134" s="492"/>
      <c r="G134" s="492"/>
      <c r="H134" s="492"/>
      <c r="I134" s="492"/>
      <c r="J134" s="492"/>
      <c r="K134" s="263"/>
      <c r="L134" s="263"/>
      <c r="M134" s="263"/>
      <c r="N134" s="263"/>
      <c r="O134" s="263"/>
      <c r="P134" s="263"/>
      <c r="Q134" s="263"/>
      <c r="R134" s="263"/>
      <c r="S134" s="263"/>
      <c r="T134" s="263"/>
      <c r="U134" s="263"/>
    </row>
    <row r="135" spans="1:21" ht="21">
      <c r="A135" s="263"/>
      <c r="B135" s="263"/>
      <c r="C135" s="492" t="s">
        <v>396</v>
      </c>
      <c r="D135" s="492"/>
      <c r="E135" s="492"/>
      <c r="F135" s="492"/>
      <c r="G135" s="492"/>
      <c r="H135" s="492"/>
      <c r="I135" s="492"/>
      <c r="J135" s="492"/>
      <c r="K135" s="263"/>
      <c r="L135" s="263"/>
      <c r="M135" s="263"/>
      <c r="N135" s="263"/>
      <c r="O135" s="263"/>
      <c r="P135" s="263"/>
      <c r="Q135" s="263"/>
      <c r="R135" s="263"/>
      <c r="S135" s="263"/>
      <c r="T135" s="263"/>
      <c r="U135" s="263"/>
    </row>
    <row r="136" spans="1:21" ht="21">
      <c r="A136" s="263"/>
      <c r="B136" s="263"/>
      <c r="C136" s="275"/>
      <c r="D136" s="275"/>
      <c r="E136" s="275"/>
      <c r="F136" s="275"/>
      <c r="G136" s="275"/>
      <c r="H136" s="281"/>
      <c r="I136" s="281"/>
      <c r="J136" s="284"/>
      <c r="K136" s="263"/>
      <c r="L136" s="263"/>
      <c r="M136" s="263"/>
      <c r="N136" s="263"/>
      <c r="O136" s="263"/>
      <c r="P136" s="263"/>
      <c r="Q136" s="263"/>
      <c r="R136" s="263"/>
      <c r="S136" s="263"/>
      <c r="T136" s="263"/>
      <c r="U136" s="263"/>
    </row>
    <row r="137" spans="1:21" ht="21">
      <c r="A137" s="263"/>
      <c r="B137" s="263"/>
      <c r="C137" s="499" t="s">
        <v>62</v>
      </c>
      <c r="D137" s="500"/>
      <c r="E137" s="299" t="s">
        <v>280</v>
      </c>
      <c r="F137" s="299" t="s">
        <v>275</v>
      </c>
      <c r="G137" s="299" t="s">
        <v>56</v>
      </c>
      <c r="H137" s="299" t="s">
        <v>424</v>
      </c>
      <c r="I137" s="299" t="s">
        <v>425</v>
      </c>
      <c r="J137" s="299" t="s">
        <v>44</v>
      </c>
      <c r="K137" s="263"/>
      <c r="L137" s="263"/>
      <c r="M137" s="263"/>
      <c r="N137" s="263"/>
      <c r="O137" s="263"/>
      <c r="P137" s="263"/>
      <c r="Q137" s="263"/>
      <c r="R137" s="263"/>
      <c r="S137" s="263"/>
      <c r="T137" s="263"/>
      <c r="U137" s="263"/>
    </row>
    <row r="138" spans="1:21" ht="21">
      <c r="A138" s="263"/>
      <c r="B138" s="263"/>
      <c r="C138" s="300"/>
      <c r="D138" s="301"/>
      <c r="E138" s="302"/>
      <c r="F138" s="302"/>
      <c r="G138" s="302"/>
      <c r="H138" s="302" t="s">
        <v>426</v>
      </c>
      <c r="I138" s="302" t="s">
        <v>427</v>
      </c>
      <c r="J138" s="302"/>
      <c r="K138" s="263"/>
      <c r="L138" s="263"/>
      <c r="M138" s="263"/>
      <c r="N138" s="263"/>
      <c r="O138" s="263"/>
      <c r="P138" s="263"/>
      <c r="Q138" s="263"/>
      <c r="R138" s="263"/>
      <c r="S138" s="263"/>
      <c r="T138" s="263"/>
      <c r="U138" s="263"/>
    </row>
    <row r="139" spans="1:21" ht="21">
      <c r="A139" s="263"/>
      <c r="B139" s="263"/>
      <c r="C139" s="285" t="s">
        <v>403</v>
      </c>
      <c r="D139" s="286"/>
      <c r="E139" s="303" t="s">
        <v>404</v>
      </c>
      <c r="F139" s="303" t="s">
        <v>306</v>
      </c>
      <c r="G139" s="304"/>
      <c r="H139" s="305"/>
      <c r="I139" s="305"/>
      <c r="J139" s="306">
        <f>SUM(H139:I139)</f>
        <v>0</v>
      </c>
      <c r="K139" s="263"/>
      <c r="L139" s="263"/>
      <c r="M139" s="263"/>
      <c r="N139" s="263"/>
      <c r="O139" s="263"/>
      <c r="P139" s="263"/>
      <c r="Q139" s="263"/>
      <c r="R139" s="263"/>
      <c r="S139" s="263"/>
      <c r="T139" s="263"/>
      <c r="U139" s="263"/>
    </row>
    <row r="140" spans="1:21" ht="21">
      <c r="A140" s="263"/>
      <c r="B140" s="263"/>
      <c r="C140" s="285"/>
      <c r="D140" s="286"/>
      <c r="E140" s="208" t="s">
        <v>405</v>
      </c>
      <c r="F140" s="287"/>
      <c r="G140" s="211"/>
      <c r="H140" s="305"/>
      <c r="I140" s="305">
        <v>0</v>
      </c>
      <c r="J140" s="306">
        <f t="shared" ref="J140:J147" si="5">SUM(H140:I140)</f>
        <v>0</v>
      </c>
      <c r="K140" s="263"/>
      <c r="L140" s="263"/>
      <c r="M140" s="263"/>
      <c r="N140" s="263"/>
      <c r="O140" s="263"/>
      <c r="P140" s="263"/>
      <c r="Q140" s="263"/>
      <c r="R140" s="263"/>
      <c r="S140" s="263"/>
      <c r="T140" s="263"/>
      <c r="U140" s="263"/>
    </row>
    <row r="141" spans="1:21" ht="21">
      <c r="A141" s="263"/>
      <c r="B141" s="263"/>
      <c r="C141" s="288" t="s">
        <v>406</v>
      </c>
      <c r="D141" s="289"/>
      <c r="E141" s="208" t="s">
        <v>19</v>
      </c>
      <c r="F141" s="208" t="s">
        <v>306</v>
      </c>
      <c r="G141" s="211">
        <v>0</v>
      </c>
      <c r="H141" s="265"/>
      <c r="I141" s="265">
        <v>0</v>
      </c>
      <c r="J141" s="306">
        <f t="shared" si="5"/>
        <v>0</v>
      </c>
      <c r="K141" s="263"/>
      <c r="L141" s="263"/>
      <c r="M141" s="263"/>
      <c r="N141" s="263"/>
      <c r="O141" s="263"/>
      <c r="P141" s="263"/>
      <c r="Q141" s="263"/>
      <c r="R141" s="263"/>
      <c r="S141" s="263"/>
      <c r="T141" s="263"/>
      <c r="U141" s="263"/>
    </row>
    <row r="142" spans="1:21" ht="21">
      <c r="A142" s="263"/>
      <c r="B142" s="263"/>
      <c r="C142" s="307"/>
      <c r="D142" s="308"/>
      <c r="E142" s="208" t="s">
        <v>17</v>
      </c>
      <c r="F142" s="208" t="s">
        <v>306</v>
      </c>
      <c r="G142" s="211">
        <v>390000</v>
      </c>
      <c r="H142" s="265">
        <v>10950</v>
      </c>
      <c r="I142" s="265">
        <v>117630</v>
      </c>
      <c r="J142" s="306">
        <f t="shared" si="5"/>
        <v>128580</v>
      </c>
      <c r="K142" s="263"/>
      <c r="L142" s="263"/>
      <c r="M142" s="263"/>
      <c r="N142" s="263"/>
      <c r="O142" s="263"/>
      <c r="P142" s="263"/>
      <c r="Q142" s="263"/>
      <c r="R142" s="263"/>
      <c r="S142" s="263"/>
      <c r="T142" s="263"/>
      <c r="U142" s="263"/>
    </row>
    <row r="143" spans="1:21" ht="21">
      <c r="A143" s="263"/>
      <c r="B143" s="263"/>
      <c r="C143" s="307"/>
      <c r="D143" s="308"/>
      <c r="E143" s="309"/>
      <c r="F143" s="216" t="s">
        <v>422</v>
      </c>
      <c r="G143" s="310"/>
      <c r="H143" s="311"/>
      <c r="I143" s="311">
        <v>0</v>
      </c>
      <c r="J143" s="306">
        <f t="shared" si="5"/>
        <v>0</v>
      </c>
      <c r="K143" s="263"/>
      <c r="L143" s="263"/>
      <c r="M143" s="263"/>
      <c r="N143" s="263"/>
      <c r="O143" s="263"/>
      <c r="P143" s="263"/>
      <c r="Q143" s="263"/>
      <c r="R143" s="263"/>
      <c r="S143" s="263"/>
      <c r="T143" s="263"/>
      <c r="U143" s="263"/>
    </row>
    <row r="144" spans="1:21" ht="21">
      <c r="A144" s="263"/>
      <c r="B144" s="263"/>
      <c r="C144" s="307"/>
      <c r="D144" s="308"/>
      <c r="E144" s="309" t="s">
        <v>20</v>
      </c>
      <c r="F144" s="216" t="s">
        <v>306</v>
      </c>
      <c r="G144" s="310"/>
      <c r="H144" s="311"/>
      <c r="I144" s="311">
        <v>0</v>
      </c>
      <c r="J144" s="271">
        <f t="shared" si="5"/>
        <v>0</v>
      </c>
      <c r="K144" s="263"/>
      <c r="L144" s="263"/>
      <c r="M144" s="263"/>
      <c r="N144" s="263"/>
      <c r="O144" s="263"/>
      <c r="P144" s="263"/>
      <c r="Q144" s="263"/>
      <c r="R144" s="263"/>
      <c r="S144" s="263"/>
      <c r="T144" s="263"/>
      <c r="U144" s="263"/>
    </row>
    <row r="145" spans="1:21" ht="21">
      <c r="A145" s="263"/>
      <c r="B145" s="263"/>
      <c r="C145" s="307"/>
      <c r="D145" s="308"/>
      <c r="E145" s="312" t="s">
        <v>11</v>
      </c>
      <c r="F145" s="313" t="s">
        <v>306</v>
      </c>
      <c r="G145" s="314"/>
      <c r="H145" s="314"/>
      <c r="I145" s="314">
        <v>0</v>
      </c>
      <c r="J145" s="315">
        <f t="shared" si="5"/>
        <v>0</v>
      </c>
      <c r="K145" s="263"/>
      <c r="L145" s="263"/>
      <c r="M145" s="263"/>
      <c r="N145" s="263"/>
      <c r="O145" s="263"/>
      <c r="P145" s="263"/>
      <c r="Q145" s="263"/>
      <c r="R145" s="263"/>
      <c r="S145" s="263"/>
      <c r="T145" s="263"/>
      <c r="U145" s="263"/>
    </row>
    <row r="146" spans="1:21" ht="21">
      <c r="A146" s="263"/>
      <c r="B146" s="263"/>
      <c r="C146" s="391" t="s">
        <v>407</v>
      </c>
      <c r="D146" s="392"/>
      <c r="E146" s="312" t="s">
        <v>13</v>
      </c>
      <c r="F146" s="313" t="s">
        <v>306</v>
      </c>
      <c r="G146" s="314"/>
      <c r="H146" s="314"/>
      <c r="I146" s="314">
        <v>0</v>
      </c>
      <c r="J146" s="315">
        <f t="shared" si="5"/>
        <v>0</v>
      </c>
      <c r="K146" s="263"/>
      <c r="L146" s="263"/>
      <c r="M146" s="263"/>
      <c r="N146" s="263"/>
      <c r="O146" s="263"/>
      <c r="P146" s="263"/>
      <c r="Q146" s="263"/>
      <c r="R146" s="263"/>
      <c r="S146" s="263"/>
      <c r="T146" s="263"/>
      <c r="U146" s="263"/>
    </row>
    <row r="147" spans="1:21" ht="21">
      <c r="A147" s="263"/>
      <c r="B147" s="263"/>
      <c r="C147" s="316" t="s">
        <v>414</v>
      </c>
      <c r="D147" s="317"/>
      <c r="E147" s="312" t="s">
        <v>12</v>
      </c>
      <c r="F147" s="313" t="s">
        <v>306</v>
      </c>
      <c r="G147" s="314"/>
      <c r="H147" s="314"/>
      <c r="I147" s="314">
        <v>0</v>
      </c>
      <c r="J147" s="315">
        <f t="shared" si="5"/>
        <v>0</v>
      </c>
      <c r="K147" s="263"/>
      <c r="L147" s="263"/>
      <c r="M147" s="263"/>
      <c r="N147" s="263"/>
      <c r="O147" s="263"/>
      <c r="P147" s="263"/>
      <c r="Q147" s="263"/>
      <c r="R147" s="263"/>
      <c r="S147" s="263"/>
      <c r="T147" s="263"/>
      <c r="U147" s="263"/>
    </row>
    <row r="148" spans="1:21" ht="21.75" thickBot="1">
      <c r="A148" s="263"/>
      <c r="B148" s="263"/>
      <c r="C148" s="496" t="s">
        <v>399</v>
      </c>
      <c r="D148" s="497"/>
      <c r="E148" s="497"/>
      <c r="F148" s="498"/>
      <c r="G148" s="318">
        <f>SUM(G139:G146)</f>
        <v>390000</v>
      </c>
      <c r="H148" s="319">
        <f>SUM(H139:H147)</f>
        <v>10950</v>
      </c>
      <c r="I148" s="319">
        <f>SUM(I139:I147)</f>
        <v>117630</v>
      </c>
      <c r="J148" s="319">
        <f>SUM(J139:J147)</f>
        <v>128580</v>
      </c>
      <c r="K148" s="263"/>
      <c r="L148" s="263"/>
      <c r="M148" s="263"/>
      <c r="N148" s="263"/>
      <c r="O148" s="263"/>
      <c r="P148" s="263"/>
      <c r="Q148" s="263"/>
      <c r="R148" s="263"/>
      <c r="S148" s="263"/>
      <c r="T148" s="263"/>
      <c r="U148" s="263"/>
    </row>
    <row r="149" spans="1:21" ht="21">
      <c r="A149" s="263"/>
      <c r="B149" s="263"/>
      <c r="C149" s="263"/>
      <c r="D149" s="263"/>
      <c r="E149" s="263"/>
      <c r="F149" s="263"/>
      <c r="G149" s="263"/>
      <c r="H149" s="263"/>
      <c r="I149" s="263"/>
      <c r="J149" s="263"/>
      <c r="K149" s="263"/>
      <c r="L149" s="263"/>
      <c r="M149" s="263"/>
      <c r="N149" s="263"/>
      <c r="O149" s="263"/>
      <c r="P149" s="263"/>
      <c r="Q149" s="263"/>
      <c r="R149" s="263"/>
      <c r="S149" s="263"/>
      <c r="T149" s="263"/>
      <c r="U149" s="263"/>
    </row>
    <row r="150" spans="1:21" ht="21">
      <c r="A150" s="263"/>
      <c r="B150" s="263"/>
      <c r="C150" s="276"/>
      <c r="D150" s="263"/>
      <c r="E150" s="263"/>
      <c r="F150" s="263"/>
      <c r="G150" s="263"/>
      <c r="H150" s="263"/>
      <c r="I150" s="263"/>
      <c r="J150" s="263"/>
      <c r="K150" s="263"/>
      <c r="L150" s="263"/>
      <c r="M150" s="263"/>
      <c r="N150" s="263"/>
      <c r="O150" s="263"/>
      <c r="P150" s="263"/>
      <c r="Q150" s="263"/>
      <c r="R150" s="263"/>
      <c r="S150" s="263"/>
      <c r="T150" s="263"/>
      <c r="U150" s="263"/>
    </row>
    <row r="151" spans="1:21" ht="21">
      <c r="A151" s="263"/>
      <c r="B151" s="263"/>
      <c r="C151" s="263"/>
      <c r="D151" s="263"/>
      <c r="E151" s="263"/>
      <c r="F151" s="263"/>
      <c r="G151" s="263"/>
      <c r="H151" s="263"/>
      <c r="I151" s="263"/>
      <c r="J151" s="263"/>
      <c r="K151" s="263"/>
      <c r="L151" s="263"/>
      <c r="M151" s="263"/>
      <c r="N151" s="263"/>
      <c r="O151" s="263"/>
      <c r="P151" s="263"/>
      <c r="Q151" s="263"/>
      <c r="R151" s="263"/>
      <c r="S151" s="263"/>
      <c r="T151" s="263"/>
      <c r="U151" s="263"/>
    </row>
    <row r="152" spans="1:21" ht="21">
      <c r="A152" s="263"/>
      <c r="B152" s="263"/>
      <c r="C152" s="263"/>
      <c r="D152" s="263"/>
      <c r="E152" s="263"/>
      <c r="F152" s="263"/>
      <c r="G152" s="263"/>
      <c r="H152" s="263"/>
      <c r="I152" s="263"/>
      <c r="J152" s="263"/>
      <c r="K152" s="263"/>
      <c r="L152" s="263"/>
      <c r="M152" s="263"/>
      <c r="N152" s="263"/>
      <c r="O152" s="263"/>
      <c r="P152" s="263"/>
      <c r="Q152" s="263"/>
      <c r="R152" s="263"/>
      <c r="S152" s="263"/>
      <c r="T152" s="263"/>
      <c r="U152" s="263"/>
    </row>
    <row r="153" spans="1:21" ht="21">
      <c r="A153" s="263"/>
      <c r="B153" s="263"/>
      <c r="C153" s="263"/>
      <c r="D153" s="263"/>
      <c r="E153" s="263"/>
      <c r="F153" s="263"/>
      <c r="G153" s="263"/>
      <c r="H153" s="263"/>
      <c r="I153" s="263"/>
      <c r="J153" s="263"/>
      <c r="K153" s="263"/>
      <c r="L153" s="263"/>
      <c r="M153" s="263"/>
      <c r="N153" s="263"/>
      <c r="O153" s="263"/>
      <c r="P153" s="263"/>
      <c r="Q153" s="263"/>
      <c r="R153" s="263"/>
      <c r="S153" s="263"/>
      <c r="T153" s="263"/>
      <c r="U153" s="263"/>
    </row>
    <row r="154" spans="1:21" ht="21">
      <c r="A154" s="263"/>
      <c r="B154" s="263"/>
      <c r="C154" s="263"/>
      <c r="D154" s="263"/>
      <c r="E154" s="263"/>
      <c r="F154" s="263"/>
      <c r="G154" s="263"/>
      <c r="H154" s="263"/>
      <c r="I154" s="263"/>
      <c r="J154" s="263"/>
      <c r="K154" s="263"/>
      <c r="L154" s="263"/>
      <c r="M154" s="263"/>
      <c r="N154" s="263"/>
      <c r="O154" s="263"/>
      <c r="P154" s="263"/>
      <c r="Q154" s="263"/>
      <c r="R154" s="263"/>
      <c r="S154" s="263"/>
      <c r="T154" s="263"/>
      <c r="U154" s="263"/>
    </row>
    <row r="155" spans="1:21" ht="21">
      <c r="A155" s="263"/>
      <c r="B155" s="263"/>
      <c r="C155" s="263"/>
      <c r="D155" s="263"/>
      <c r="E155" s="263"/>
      <c r="F155" s="263"/>
      <c r="G155" s="263"/>
      <c r="H155" s="263"/>
      <c r="I155" s="263"/>
      <c r="J155" s="263"/>
      <c r="K155" s="263"/>
      <c r="L155" s="263"/>
      <c r="M155" s="263"/>
      <c r="N155" s="263"/>
      <c r="O155" s="263"/>
      <c r="P155" s="263"/>
      <c r="Q155" s="263"/>
      <c r="R155" s="263"/>
      <c r="S155" s="263"/>
      <c r="T155" s="263"/>
      <c r="U155" s="263"/>
    </row>
    <row r="156" spans="1:21" ht="21">
      <c r="A156" s="263"/>
      <c r="B156" s="263"/>
      <c r="C156" s="263"/>
      <c r="D156" s="263"/>
      <c r="E156" s="263"/>
      <c r="F156" s="263"/>
      <c r="G156" s="263"/>
      <c r="H156" s="263"/>
      <c r="I156" s="263"/>
      <c r="J156" s="263"/>
      <c r="K156" s="263"/>
      <c r="L156" s="263"/>
      <c r="M156" s="263"/>
      <c r="N156" s="263"/>
      <c r="O156" s="263"/>
      <c r="P156" s="263"/>
      <c r="Q156" s="263"/>
      <c r="R156" s="263"/>
      <c r="S156" s="263"/>
      <c r="T156" s="263"/>
      <c r="U156" s="263"/>
    </row>
    <row r="157" spans="1:21" ht="21">
      <c r="A157" s="263"/>
      <c r="B157" s="263"/>
      <c r="C157" s="263"/>
      <c r="D157" s="263"/>
      <c r="E157" s="263"/>
      <c r="F157" s="263"/>
      <c r="G157" s="263"/>
      <c r="H157" s="263"/>
      <c r="I157" s="263"/>
      <c r="J157" s="263"/>
      <c r="K157" s="263"/>
      <c r="L157" s="263"/>
      <c r="M157" s="263"/>
      <c r="N157" s="263"/>
      <c r="O157" s="263"/>
      <c r="P157" s="263"/>
      <c r="Q157" s="263"/>
      <c r="R157" s="263"/>
      <c r="S157" s="263"/>
      <c r="T157" s="263"/>
      <c r="U157" s="263"/>
    </row>
    <row r="158" spans="1:21" ht="21">
      <c r="A158" s="263"/>
      <c r="B158" s="263"/>
      <c r="C158" s="263"/>
      <c r="D158" s="263"/>
      <c r="E158" s="263"/>
      <c r="F158" s="263"/>
      <c r="G158" s="263"/>
      <c r="H158" s="263"/>
      <c r="I158" s="263"/>
      <c r="J158" s="263"/>
      <c r="K158" s="263"/>
      <c r="L158" s="263"/>
      <c r="M158" s="263"/>
      <c r="N158" s="263"/>
      <c r="O158" s="263"/>
      <c r="P158" s="263"/>
      <c r="Q158" s="263"/>
      <c r="R158" s="263"/>
      <c r="S158" s="263"/>
      <c r="T158" s="263"/>
      <c r="U158" s="263"/>
    </row>
    <row r="159" spans="1:21" ht="21">
      <c r="A159" s="263"/>
      <c r="B159" s="263"/>
      <c r="C159" s="492" t="s">
        <v>175</v>
      </c>
      <c r="D159" s="492"/>
      <c r="E159" s="492"/>
      <c r="F159" s="492"/>
      <c r="G159" s="492"/>
      <c r="H159" s="492"/>
      <c r="I159" s="492"/>
      <c r="J159" s="492"/>
      <c r="K159" s="263"/>
      <c r="L159" s="263"/>
      <c r="M159" s="263"/>
      <c r="N159" s="263"/>
      <c r="O159" s="263"/>
      <c r="P159" s="263"/>
      <c r="Q159" s="263"/>
      <c r="R159" s="263"/>
      <c r="S159" s="263"/>
      <c r="T159" s="263"/>
      <c r="U159" s="263"/>
    </row>
    <row r="160" spans="1:21" ht="21">
      <c r="A160" s="263"/>
      <c r="B160" s="263"/>
      <c r="C160" s="492" t="s">
        <v>428</v>
      </c>
      <c r="D160" s="492"/>
      <c r="E160" s="492"/>
      <c r="F160" s="492"/>
      <c r="G160" s="492"/>
      <c r="H160" s="492"/>
      <c r="I160" s="492"/>
      <c r="J160" s="492"/>
      <c r="K160" s="263"/>
      <c r="L160" s="263"/>
      <c r="M160" s="263"/>
      <c r="N160" s="263"/>
      <c r="O160" s="263"/>
      <c r="P160" s="263"/>
      <c r="Q160" s="263"/>
      <c r="R160" s="263"/>
      <c r="S160" s="263"/>
      <c r="T160" s="263"/>
      <c r="U160" s="263"/>
    </row>
    <row r="161" spans="1:21" ht="21">
      <c r="A161" s="263"/>
      <c r="B161" s="263"/>
      <c r="C161" s="492" t="s">
        <v>579</v>
      </c>
      <c r="D161" s="492"/>
      <c r="E161" s="492"/>
      <c r="F161" s="492"/>
      <c r="G161" s="492"/>
      <c r="H161" s="492"/>
      <c r="I161" s="492"/>
      <c r="J161" s="492"/>
      <c r="K161" s="263"/>
      <c r="L161" s="263"/>
      <c r="M161" s="263"/>
      <c r="N161" s="263"/>
      <c r="O161" s="263"/>
      <c r="P161" s="263"/>
      <c r="Q161" s="263"/>
      <c r="R161" s="263"/>
      <c r="S161" s="263"/>
      <c r="T161" s="263"/>
      <c r="U161" s="263"/>
    </row>
    <row r="162" spans="1:21" ht="21">
      <c r="A162" s="263"/>
      <c r="B162" s="263"/>
      <c r="C162" s="275"/>
      <c r="D162" s="275"/>
      <c r="E162" s="275"/>
      <c r="F162" s="275"/>
      <c r="G162" s="275"/>
      <c r="H162" s="281"/>
      <c r="I162" s="281"/>
      <c r="J162" s="284"/>
      <c r="K162" s="263"/>
      <c r="L162" s="263"/>
      <c r="M162" s="263"/>
      <c r="N162" s="263"/>
      <c r="O162" s="263"/>
      <c r="P162" s="263"/>
      <c r="Q162" s="263"/>
      <c r="R162" s="263"/>
      <c r="S162" s="263"/>
      <c r="T162" s="263"/>
      <c r="U162" s="263"/>
    </row>
    <row r="163" spans="1:21" ht="21">
      <c r="A163" s="263"/>
      <c r="B163" s="263"/>
      <c r="C163" s="499" t="s">
        <v>62</v>
      </c>
      <c r="D163" s="500"/>
      <c r="E163" s="299" t="s">
        <v>280</v>
      </c>
      <c r="F163" s="299" t="s">
        <v>275</v>
      </c>
      <c r="G163" s="299" t="s">
        <v>56</v>
      </c>
      <c r="H163" s="299" t="s">
        <v>429</v>
      </c>
      <c r="I163" s="299" t="s">
        <v>430</v>
      </c>
      <c r="J163" s="299" t="s">
        <v>44</v>
      </c>
      <c r="K163" s="263"/>
      <c r="L163" s="263"/>
      <c r="M163" s="263"/>
      <c r="N163" s="263"/>
      <c r="O163" s="263"/>
      <c r="P163" s="263"/>
      <c r="Q163" s="263"/>
      <c r="R163" s="263"/>
      <c r="S163" s="263"/>
      <c r="T163" s="263"/>
      <c r="U163" s="263"/>
    </row>
    <row r="164" spans="1:21" ht="21">
      <c r="A164" s="263"/>
      <c r="B164" s="263"/>
      <c r="C164" s="300"/>
      <c r="D164" s="301"/>
      <c r="E164" s="302"/>
      <c r="F164" s="302"/>
      <c r="G164" s="302"/>
      <c r="H164" s="302" t="s">
        <v>431</v>
      </c>
      <c r="I164" s="302" t="s">
        <v>432</v>
      </c>
      <c r="J164" s="302"/>
      <c r="K164" s="263"/>
      <c r="L164" s="263"/>
      <c r="M164" s="263"/>
      <c r="N164" s="263"/>
      <c r="O164" s="263"/>
      <c r="P164" s="263"/>
      <c r="Q164" s="263"/>
      <c r="R164" s="263"/>
      <c r="S164" s="263"/>
      <c r="T164" s="263"/>
      <c r="U164" s="263"/>
    </row>
    <row r="165" spans="1:21" ht="21">
      <c r="A165" s="263"/>
      <c r="B165" s="263"/>
      <c r="C165" s="285" t="s">
        <v>403</v>
      </c>
      <c r="D165" s="286"/>
      <c r="E165" s="303" t="s">
        <v>404</v>
      </c>
      <c r="F165" s="303" t="s">
        <v>306</v>
      </c>
      <c r="G165" s="304"/>
      <c r="H165" s="305"/>
      <c r="I165" s="305"/>
      <c r="J165" s="306">
        <f>SUM(H165:I165)</f>
        <v>0</v>
      </c>
      <c r="K165" s="263"/>
      <c r="L165" s="263"/>
      <c r="M165" s="263"/>
      <c r="N165" s="263"/>
      <c r="O165" s="263"/>
      <c r="P165" s="263"/>
      <c r="Q165" s="263"/>
      <c r="R165" s="263"/>
      <c r="S165" s="263"/>
      <c r="T165" s="263"/>
      <c r="U165" s="263"/>
    </row>
    <row r="166" spans="1:21" ht="21">
      <c r="A166" s="263"/>
      <c r="B166" s="263"/>
      <c r="C166" s="285"/>
      <c r="D166" s="286"/>
      <c r="E166" s="208" t="s">
        <v>405</v>
      </c>
      <c r="F166" s="287"/>
      <c r="G166" s="211">
        <v>1040500</v>
      </c>
      <c r="H166" s="305">
        <v>646620</v>
      </c>
      <c r="I166" s="305">
        <v>0</v>
      </c>
      <c r="J166" s="306">
        <f t="shared" ref="J166:J173" si="6">SUM(H166:I166)</f>
        <v>646620</v>
      </c>
      <c r="K166" s="263"/>
      <c r="L166" s="263"/>
      <c r="M166" s="263"/>
      <c r="N166" s="263"/>
      <c r="O166" s="263"/>
      <c r="P166" s="263"/>
      <c r="Q166" s="263"/>
      <c r="R166" s="263"/>
      <c r="S166" s="263"/>
      <c r="T166" s="263"/>
      <c r="U166" s="263"/>
    </row>
    <row r="167" spans="1:21" ht="21">
      <c r="A167" s="263"/>
      <c r="B167" s="263"/>
      <c r="C167" s="288" t="s">
        <v>406</v>
      </c>
      <c r="D167" s="289"/>
      <c r="E167" s="208" t="s">
        <v>19</v>
      </c>
      <c r="F167" s="208" t="s">
        <v>306</v>
      </c>
      <c r="G167" s="211">
        <v>51000</v>
      </c>
      <c r="H167" s="265">
        <v>42000</v>
      </c>
      <c r="I167" s="265">
        <v>0</v>
      </c>
      <c r="J167" s="306">
        <f t="shared" si="6"/>
        <v>42000</v>
      </c>
      <c r="K167" s="263"/>
      <c r="L167" s="263"/>
      <c r="M167" s="263"/>
      <c r="N167" s="263"/>
      <c r="O167" s="263"/>
      <c r="P167" s="263"/>
      <c r="Q167" s="263"/>
      <c r="R167" s="263"/>
      <c r="S167" s="263"/>
      <c r="T167" s="263"/>
      <c r="U167" s="263"/>
    </row>
    <row r="168" spans="1:21" ht="21">
      <c r="A168" s="263"/>
      <c r="B168" s="263"/>
      <c r="C168" s="307"/>
      <c r="D168" s="308"/>
      <c r="E168" s="208" t="s">
        <v>17</v>
      </c>
      <c r="F168" s="208" t="s">
        <v>306</v>
      </c>
      <c r="G168" s="211">
        <v>220000</v>
      </c>
      <c r="H168" s="265">
        <v>71953.61</v>
      </c>
      <c r="I168" s="265">
        <v>0</v>
      </c>
      <c r="J168" s="306">
        <f t="shared" si="6"/>
        <v>71953.61</v>
      </c>
      <c r="K168" s="263"/>
      <c r="L168" s="263"/>
      <c r="M168" s="263"/>
      <c r="N168" s="263"/>
      <c r="O168" s="263"/>
      <c r="P168" s="263"/>
      <c r="Q168" s="263"/>
      <c r="R168" s="263"/>
      <c r="S168" s="263"/>
      <c r="T168" s="263"/>
      <c r="U168" s="263"/>
    </row>
    <row r="169" spans="1:21" ht="21">
      <c r="A169" s="263"/>
      <c r="B169" s="263"/>
      <c r="C169" s="307"/>
      <c r="D169" s="308"/>
      <c r="E169" s="309"/>
      <c r="F169" s="216" t="s">
        <v>422</v>
      </c>
      <c r="G169" s="310"/>
      <c r="H169" s="311"/>
      <c r="I169" s="311">
        <v>0</v>
      </c>
      <c r="J169" s="306">
        <f t="shared" si="6"/>
        <v>0</v>
      </c>
      <c r="K169" s="263"/>
      <c r="L169" s="263"/>
      <c r="M169" s="263"/>
      <c r="N169" s="263"/>
      <c r="O169" s="263"/>
      <c r="P169" s="263"/>
      <c r="Q169" s="263"/>
      <c r="R169" s="263"/>
      <c r="S169" s="263"/>
      <c r="T169" s="263"/>
      <c r="U169" s="263"/>
    </row>
    <row r="170" spans="1:21" ht="21">
      <c r="A170" s="263"/>
      <c r="B170" s="263"/>
      <c r="C170" s="307"/>
      <c r="D170" s="308"/>
      <c r="E170" s="309" t="s">
        <v>20</v>
      </c>
      <c r="F170" s="216" t="s">
        <v>306</v>
      </c>
      <c r="G170" s="310">
        <v>410000</v>
      </c>
      <c r="H170" s="311">
        <v>234329.27</v>
      </c>
      <c r="I170" s="311">
        <v>0</v>
      </c>
      <c r="J170" s="271">
        <f t="shared" si="6"/>
        <v>234329.27</v>
      </c>
      <c r="K170" s="263"/>
      <c r="L170" s="263"/>
      <c r="M170" s="263"/>
      <c r="N170" s="263"/>
      <c r="O170" s="263"/>
      <c r="P170" s="263"/>
      <c r="Q170" s="263"/>
      <c r="R170" s="263"/>
      <c r="S170" s="263"/>
      <c r="T170" s="263"/>
      <c r="U170" s="263"/>
    </row>
    <row r="171" spans="1:21" ht="21">
      <c r="A171" s="263"/>
      <c r="B171" s="263"/>
      <c r="C171" s="307"/>
      <c r="D171" s="308"/>
      <c r="E171" s="312" t="s">
        <v>11</v>
      </c>
      <c r="F171" s="313" t="s">
        <v>306</v>
      </c>
      <c r="G171" s="314"/>
      <c r="H171" s="314"/>
      <c r="I171" s="314">
        <v>0</v>
      </c>
      <c r="J171" s="315">
        <f t="shared" si="6"/>
        <v>0</v>
      </c>
      <c r="K171" s="263"/>
      <c r="L171" s="263"/>
      <c r="M171" s="263"/>
      <c r="N171" s="263"/>
      <c r="O171" s="263"/>
      <c r="P171" s="263"/>
      <c r="Q171" s="263"/>
      <c r="R171" s="263"/>
      <c r="S171" s="263"/>
      <c r="T171" s="263"/>
      <c r="U171" s="263"/>
    </row>
    <row r="172" spans="1:21" ht="21">
      <c r="A172" s="263"/>
      <c r="B172" s="263"/>
      <c r="C172" s="391" t="s">
        <v>407</v>
      </c>
      <c r="D172" s="392"/>
      <c r="E172" s="312" t="s">
        <v>13</v>
      </c>
      <c r="F172" s="313" t="s">
        <v>306</v>
      </c>
      <c r="G172" s="314">
        <v>102000</v>
      </c>
      <c r="H172" s="314">
        <v>91400</v>
      </c>
      <c r="I172" s="314">
        <v>0</v>
      </c>
      <c r="J172" s="315">
        <f t="shared" si="6"/>
        <v>91400</v>
      </c>
      <c r="K172" s="263"/>
      <c r="L172" s="263"/>
      <c r="M172" s="263"/>
      <c r="N172" s="263"/>
      <c r="O172" s="263"/>
      <c r="P172" s="263"/>
      <c r="Q172" s="263"/>
      <c r="R172" s="263"/>
      <c r="S172" s="263"/>
      <c r="T172" s="263"/>
      <c r="U172" s="263"/>
    </row>
    <row r="173" spans="1:21" ht="21">
      <c r="A173" s="263"/>
      <c r="B173" s="263"/>
      <c r="C173" s="316"/>
      <c r="D173" s="317"/>
      <c r="E173" s="312" t="s">
        <v>21</v>
      </c>
      <c r="F173" s="313" t="s">
        <v>306</v>
      </c>
      <c r="G173" s="314">
        <v>4490000</v>
      </c>
      <c r="H173" s="314"/>
      <c r="I173" s="314">
        <v>3963500</v>
      </c>
      <c r="J173" s="315">
        <f t="shared" si="6"/>
        <v>3963500</v>
      </c>
      <c r="K173" s="263"/>
      <c r="L173" s="263"/>
      <c r="M173" s="263"/>
      <c r="N173" s="263"/>
      <c r="O173" s="263"/>
      <c r="P173" s="263"/>
      <c r="Q173" s="263"/>
      <c r="R173" s="263"/>
      <c r="S173" s="263"/>
      <c r="T173" s="263"/>
      <c r="U173" s="263"/>
    </row>
    <row r="174" spans="1:21" ht="21.75" thickBot="1">
      <c r="A174" s="263"/>
      <c r="B174" s="263"/>
      <c r="C174" s="496" t="s">
        <v>399</v>
      </c>
      <c r="D174" s="497"/>
      <c r="E174" s="497"/>
      <c r="F174" s="498"/>
      <c r="G174" s="318">
        <f>SUM(G165:G173)</f>
        <v>6313500</v>
      </c>
      <c r="H174" s="319">
        <f>SUM(H165:H173)</f>
        <v>1086302.8799999999</v>
      </c>
      <c r="I174" s="319">
        <f>SUM(I165:I173)</f>
        <v>3963500</v>
      </c>
      <c r="J174" s="319">
        <f>SUM(J165:J173)</f>
        <v>5049802.88</v>
      </c>
      <c r="K174" s="263"/>
      <c r="L174" s="263"/>
      <c r="M174" s="263"/>
      <c r="N174" s="263"/>
      <c r="O174" s="263"/>
      <c r="P174" s="263"/>
      <c r="Q174" s="263"/>
      <c r="R174" s="263"/>
      <c r="S174" s="263"/>
      <c r="T174" s="263"/>
      <c r="U174" s="263"/>
    </row>
    <row r="175" spans="1:21" ht="21">
      <c r="A175" s="263"/>
      <c r="B175" s="263"/>
      <c r="C175" s="263"/>
      <c r="D175" s="263"/>
      <c r="E175" s="263"/>
      <c r="F175" s="263"/>
      <c r="G175" s="263"/>
      <c r="H175" s="263"/>
      <c r="I175" s="263"/>
      <c r="J175" s="263"/>
      <c r="K175" s="263"/>
      <c r="L175" s="263"/>
      <c r="M175" s="263"/>
      <c r="N175" s="263"/>
      <c r="O175" s="263"/>
      <c r="P175" s="263"/>
      <c r="Q175" s="263"/>
      <c r="R175" s="263"/>
      <c r="S175" s="263"/>
      <c r="T175" s="263"/>
      <c r="U175" s="263"/>
    </row>
    <row r="176" spans="1:21" ht="21">
      <c r="A176" s="263"/>
      <c r="B176" s="263"/>
      <c r="C176" s="276"/>
      <c r="D176" s="263"/>
      <c r="E176" s="263"/>
      <c r="F176" s="263"/>
      <c r="G176" s="263"/>
      <c r="H176" s="263"/>
      <c r="I176" s="263"/>
      <c r="J176" s="263"/>
      <c r="K176" s="263"/>
      <c r="L176" s="263"/>
      <c r="M176" s="263"/>
      <c r="N176" s="263"/>
      <c r="O176" s="263"/>
      <c r="P176" s="263"/>
      <c r="Q176" s="263"/>
      <c r="R176" s="263"/>
      <c r="S176" s="263"/>
      <c r="T176" s="263"/>
      <c r="U176" s="263"/>
    </row>
    <row r="177" spans="1:21" ht="21">
      <c r="A177" s="263"/>
      <c r="B177" s="263"/>
      <c r="C177" s="263"/>
      <c r="D177" s="263"/>
      <c r="E177" s="263"/>
      <c r="F177" s="263"/>
      <c r="G177" s="263"/>
      <c r="H177" s="263"/>
      <c r="I177" s="263"/>
      <c r="J177" s="263"/>
      <c r="K177" s="263"/>
      <c r="L177" s="263"/>
      <c r="M177" s="263"/>
      <c r="N177" s="263"/>
      <c r="O177" s="263"/>
      <c r="P177" s="263"/>
      <c r="Q177" s="263"/>
      <c r="R177" s="263"/>
      <c r="S177" s="263"/>
      <c r="T177" s="263"/>
      <c r="U177" s="263"/>
    </row>
    <row r="178" spans="1:21" ht="21">
      <c r="A178" s="263"/>
      <c r="B178" s="263"/>
      <c r="C178" s="263"/>
      <c r="D178" s="263"/>
      <c r="E178" s="263"/>
      <c r="F178" s="263"/>
      <c r="G178" s="263"/>
      <c r="H178" s="263"/>
      <c r="I178" s="263"/>
      <c r="J178" s="263"/>
      <c r="K178" s="263"/>
      <c r="L178" s="263"/>
      <c r="M178" s="263"/>
      <c r="N178" s="263"/>
      <c r="O178" s="263"/>
      <c r="P178" s="263"/>
      <c r="Q178" s="263"/>
      <c r="R178" s="263"/>
      <c r="S178" s="263"/>
      <c r="T178" s="263"/>
      <c r="U178" s="263"/>
    </row>
    <row r="179" spans="1:21" ht="21">
      <c r="A179" s="263"/>
      <c r="B179" s="263"/>
      <c r="C179" s="263"/>
      <c r="D179" s="263"/>
      <c r="E179" s="263"/>
      <c r="F179" s="263"/>
      <c r="G179" s="263"/>
      <c r="H179" s="263"/>
      <c r="I179" s="263"/>
      <c r="J179" s="263"/>
      <c r="K179" s="263"/>
      <c r="L179" s="263"/>
      <c r="M179" s="263"/>
      <c r="N179" s="263"/>
      <c r="O179" s="263"/>
      <c r="P179" s="263"/>
      <c r="Q179" s="263"/>
      <c r="R179" s="263"/>
      <c r="S179" s="263"/>
      <c r="T179" s="263"/>
      <c r="U179" s="263"/>
    </row>
    <row r="180" spans="1:21" ht="21">
      <c r="A180" s="263"/>
      <c r="B180" s="263"/>
      <c r="C180" s="263"/>
      <c r="D180" s="263"/>
      <c r="E180" s="263"/>
      <c r="F180" s="263"/>
      <c r="G180" s="263"/>
      <c r="H180" s="263"/>
      <c r="I180" s="263"/>
      <c r="J180" s="263"/>
      <c r="K180" s="263"/>
      <c r="L180" s="263"/>
      <c r="M180" s="263"/>
      <c r="N180" s="263"/>
      <c r="O180" s="263"/>
      <c r="P180" s="263"/>
      <c r="Q180" s="263"/>
      <c r="R180" s="263"/>
      <c r="S180" s="263"/>
      <c r="T180" s="263"/>
      <c r="U180" s="263"/>
    </row>
    <row r="181" spans="1:21" ht="21">
      <c r="A181" s="263"/>
      <c r="B181" s="263"/>
      <c r="C181" s="263"/>
      <c r="D181" s="263"/>
      <c r="E181" s="263"/>
      <c r="F181" s="263"/>
      <c r="G181" s="263"/>
      <c r="H181" s="263"/>
      <c r="I181" s="263"/>
      <c r="J181" s="263"/>
      <c r="K181" s="263"/>
      <c r="L181" s="263"/>
      <c r="M181" s="263"/>
      <c r="N181" s="263"/>
      <c r="O181" s="263"/>
      <c r="P181" s="263"/>
      <c r="Q181" s="263"/>
      <c r="R181" s="263"/>
      <c r="S181" s="263"/>
      <c r="T181" s="263"/>
      <c r="U181" s="263"/>
    </row>
    <row r="182" spans="1:21" ht="21">
      <c r="A182" s="263"/>
      <c r="B182" s="263"/>
      <c r="C182" s="263"/>
      <c r="D182" s="263"/>
      <c r="E182" s="263"/>
      <c r="F182" s="263"/>
      <c r="G182" s="263"/>
      <c r="H182" s="263"/>
      <c r="I182" s="263"/>
      <c r="J182" s="263"/>
      <c r="K182" s="263"/>
      <c r="L182" s="263"/>
      <c r="M182" s="263"/>
      <c r="N182" s="263"/>
      <c r="O182" s="263"/>
      <c r="P182" s="263"/>
      <c r="Q182" s="263"/>
      <c r="R182" s="263"/>
      <c r="S182" s="263"/>
      <c r="T182" s="263"/>
      <c r="U182" s="263"/>
    </row>
    <row r="183" spans="1:21" ht="21">
      <c r="A183" s="263"/>
      <c r="B183" s="263"/>
      <c r="C183" s="263"/>
      <c r="D183" s="263"/>
      <c r="E183" s="263"/>
      <c r="F183" s="263"/>
      <c r="G183" s="263"/>
      <c r="H183" s="263"/>
      <c r="I183" s="263"/>
      <c r="J183" s="263"/>
      <c r="K183" s="263"/>
      <c r="L183" s="263"/>
      <c r="M183" s="263"/>
      <c r="N183" s="263"/>
      <c r="O183" s="263"/>
      <c r="P183" s="263"/>
      <c r="Q183" s="263"/>
      <c r="R183" s="263"/>
      <c r="S183" s="263"/>
      <c r="T183" s="263"/>
      <c r="U183" s="263"/>
    </row>
    <row r="184" spans="1:21" ht="21">
      <c r="A184" s="263"/>
      <c r="B184" s="263"/>
      <c r="C184" s="263"/>
      <c r="D184" s="263"/>
      <c r="E184" s="263"/>
      <c r="F184" s="263"/>
      <c r="G184" s="263"/>
      <c r="H184" s="263"/>
      <c r="I184" s="263"/>
      <c r="J184" s="263"/>
      <c r="K184" s="263"/>
      <c r="L184" s="263"/>
      <c r="M184" s="263"/>
      <c r="N184" s="263"/>
      <c r="O184" s="263"/>
      <c r="P184" s="263"/>
      <c r="Q184" s="263"/>
      <c r="R184" s="263"/>
      <c r="S184" s="263"/>
      <c r="T184" s="263"/>
      <c r="U184" s="263"/>
    </row>
    <row r="185" spans="1:21" ht="21">
      <c r="A185" s="263"/>
      <c r="B185" s="263"/>
      <c r="C185" s="492" t="s">
        <v>175</v>
      </c>
      <c r="D185" s="492"/>
      <c r="E185" s="492"/>
      <c r="F185" s="492"/>
      <c r="G185" s="492"/>
      <c r="H185" s="492"/>
      <c r="I185" s="492"/>
      <c r="J185" s="492"/>
      <c r="K185" s="263"/>
      <c r="L185" s="263"/>
      <c r="M185" s="263"/>
      <c r="N185" s="263"/>
      <c r="O185" s="263"/>
      <c r="P185" s="263"/>
      <c r="Q185" s="263"/>
      <c r="R185" s="263"/>
      <c r="S185" s="263"/>
      <c r="T185" s="263"/>
      <c r="U185" s="263"/>
    </row>
    <row r="186" spans="1:21" ht="21">
      <c r="A186" s="263"/>
      <c r="B186" s="263"/>
      <c r="C186" s="492" t="s">
        <v>433</v>
      </c>
      <c r="D186" s="492"/>
      <c r="E186" s="492"/>
      <c r="F186" s="492"/>
      <c r="G186" s="492"/>
      <c r="H186" s="492"/>
      <c r="I186" s="492"/>
      <c r="J186" s="492"/>
      <c r="K186" s="263"/>
      <c r="L186" s="263"/>
      <c r="M186" s="263"/>
      <c r="N186" s="263"/>
      <c r="O186" s="263"/>
      <c r="P186" s="263"/>
      <c r="Q186" s="263"/>
      <c r="R186" s="263"/>
      <c r="S186" s="263"/>
      <c r="T186" s="263"/>
      <c r="U186" s="263"/>
    </row>
    <row r="187" spans="1:21" ht="21">
      <c r="A187" s="263"/>
      <c r="B187" s="263"/>
      <c r="C187" s="492" t="s">
        <v>396</v>
      </c>
      <c r="D187" s="492"/>
      <c r="E187" s="492"/>
      <c r="F187" s="492"/>
      <c r="G187" s="492"/>
      <c r="H187" s="492"/>
      <c r="I187" s="492"/>
      <c r="J187" s="492"/>
      <c r="K187" s="263"/>
      <c r="L187" s="263"/>
      <c r="M187" s="263"/>
      <c r="N187" s="263"/>
      <c r="O187" s="263"/>
      <c r="P187" s="263"/>
      <c r="Q187" s="263"/>
      <c r="R187" s="263"/>
      <c r="S187" s="263"/>
      <c r="T187" s="263"/>
      <c r="U187" s="263"/>
    </row>
    <row r="188" spans="1:21" ht="21">
      <c r="A188" s="263"/>
      <c r="B188" s="263"/>
      <c r="C188" s="275"/>
      <c r="D188" s="275"/>
      <c r="E188" s="275"/>
      <c r="F188" s="275"/>
      <c r="G188" s="275"/>
      <c r="H188" s="281"/>
      <c r="I188" s="281"/>
      <c r="J188" s="284"/>
      <c r="K188" s="263"/>
      <c r="L188" s="263"/>
      <c r="M188" s="263"/>
      <c r="N188" s="263"/>
      <c r="O188" s="263"/>
      <c r="P188" s="263"/>
      <c r="Q188" s="263"/>
      <c r="R188" s="263"/>
      <c r="S188" s="263"/>
      <c r="T188" s="263"/>
      <c r="U188" s="263"/>
    </row>
    <row r="189" spans="1:21" ht="21">
      <c r="A189" s="263"/>
      <c r="B189" s="263"/>
      <c r="C189" s="499" t="s">
        <v>62</v>
      </c>
      <c r="D189" s="500"/>
      <c r="E189" s="299" t="s">
        <v>280</v>
      </c>
      <c r="F189" s="299" t="s">
        <v>275</v>
      </c>
      <c r="G189" s="299" t="s">
        <v>56</v>
      </c>
      <c r="H189" s="299" t="s">
        <v>429</v>
      </c>
      <c r="I189" s="299" t="s">
        <v>434</v>
      </c>
      <c r="J189" s="299" t="s">
        <v>44</v>
      </c>
      <c r="K189" s="263"/>
      <c r="L189" s="263"/>
      <c r="M189" s="263"/>
      <c r="N189" s="263"/>
      <c r="O189" s="263"/>
      <c r="P189" s="263"/>
      <c r="Q189" s="263"/>
      <c r="R189" s="263"/>
      <c r="S189" s="263"/>
      <c r="T189" s="263"/>
      <c r="U189" s="263"/>
    </row>
    <row r="190" spans="1:21" ht="21">
      <c r="A190" s="263"/>
      <c r="B190" s="263"/>
      <c r="C190" s="300"/>
      <c r="D190" s="301"/>
      <c r="E190" s="302"/>
      <c r="F190" s="302"/>
      <c r="G190" s="302"/>
      <c r="H190" s="302" t="s">
        <v>189</v>
      </c>
      <c r="I190" s="302" t="s">
        <v>435</v>
      </c>
      <c r="J190" s="302"/>
      <c r="K190" s="263"/>
      <c r="L190" s="263"/>
      <c r="M190" s="263"/>
      <c r="N190" s="263"/>
      <c r="O190" s="263"/>
      <c r="P190" s="263"/>
      <c r="Q190" s="263"/>
      <c r="R190" s="263"/>
      <c r="S190" s="263"/>
      <c r="T190" s="263"/>
      <c r="U190" s="263"/>
    </row>
    <row r="191" spans="1:21" ht="21">
      <c r="A191" s="263"/>
      <c r="B191" s="263"/>
      <c r="C191" s="285" t="s">
        <v>403</v>
      </c>
      <c r="D191" s="286"/>
      <c r="E191" s="303" t="s">
        <v>404</v>
      </c>
      <c r="F191" s="303" t="s">
        <v>306</v>
      </c>
      <c r="G191" s="304"/>
      <c r="H191" s="305"/>
      <c r="I191" s="305"/>
      <c r="J191" s="306">
        <f>SUM(H191:I191)</f>
        <v>0</v>
      </c>
      <c r="K191" s="263"/>
      <c r="L191" s="263"/>
      <c r="M191" s="263"/>
      <c r="N191" s="263"/>
      <c r="O191" s="263"/>
      <c r="P191" s="263"/>
      <c r="Q191" s="263"/>
      <c r="R191" s="263"/>
      <c r="S191" s="263"/>
      <c r="T191" s="263"/>
      <c r="U191" s="263"/>
    </row>
    <row r="192" spans="1:21" ht="21">
      <c r="A192" s="263"/>
      <c r="B192" s="263"/>
      <c r="C192" s="285"/>
      <c r="D192" s="286"/>
      <c r="E192" s="208" t="s">
        <v>405</v>
      </c>
      <c r="F192" s="287"/>
      <c r="G192" s="211"/>
      <c r="H192" s="305"/>
      <c r="I192" s="305">
        <v>0</v>
      </c>
      <c r="J192" s="306">
        <f t="shared" ref="J192:J199" si="7">SUM(H192:I192)</f>
        <v>0</v>
      </c>
      <c r="K192" s="263"/>
      <c r="L192" s="263"/>
      <c r="M192" s="263"/>
      <c r="N192" s="263"/>
      <c r="O192" s="263"/>
      <c r="P192" s="263"/>
      <c r="Q192" s="263"/>
      <c r="R192" s="263"/>
      <c r="S192" s="263"/>
      <c r="T192" s="263"/>
      <c r="U192" s="263"/>
    </row>
    <row r="193" spans="1:21" ht="21">
      <c r="A193" s="263"/>
      <c r="B193" s="263"/>
      <c r="C193" s="288" t="s">
        <v>406</v>
      </c>
      <c r="D193" s="289"/>
      <c r="E193" s="208" t="s">
        <v>19</v>
      </c>
      <c r="F193" s="208" t="s">
        <v>306</v>
      </c>
      <c r="G193" s="211"/>
      <c r="H193" s="265"/>
      <c r="I193" s="265">
        <v>0</v>
      </c>
      <c r="J193" s="306">
        <f t="shared" si="7"/>
        <v>0</v>
      </c>
      <c r="K193" s="263"/>
      <c r="L193" s="263"/>
      <c r="M193" s="263"/>
      <c r="N193" s="263"/>
      <c r="O193" s="263"/>
      <c r="P193" s="263"/>
      <c r="Q193" s="263"/>
      <c r="R193" s="263"/>
      <c r="S193" s="263"/>
      <c r="T193" s="263"/>
      <c r="U193" s="263"/>
    </row>
    <row r="194" spans="1:21" ht="21">
      <c r="A194" s="263"/>
      <c r="B194" s="263"/>
      <c r="C194" s="307"/>
      <c r="D194" s="308"/>
      <c r="E194" s="208" t="s">
        <v>17</v>
      </c>
      <c r="F194" s="208" t="s">
        <v>306</v>
      </c>
      <c r="G194" s="211">
        <v>490000</v>
      </c>
      <c r="H194" s="265"/>
      <c r="I194" s="265">
        <v>0</v>
      </c>
      <c r="J194" s="306">
        <f t="shared" si="7"/>
        <v>0</v>
      </c>
      <c r="K194" s="263"/>
      <c r="L194" s="263"/>
      <c r="M194" s="263"/>
      <c r="N194" s="263"/>
      <c r="O194" s="263"/>
      <c r="P194" s="263"/>
      <c r="Q194" s="263"/>
      <c r="R194" s="263"/>
      <c r="S194" s="263"/>
      <c r="T194" s="263"/>
      <c r="U194" s="263"/>
    </row>
    <row r="195" spans="1:21" ht="21">
      <c r="A195" s="263"/>
      <c r="B195" s="263"/>
      <c r="C195" s="307"/>
      <c r="D195" s="308"/>
      <c r="E195" s="309"/>
      <c r="F195" s="216" t="s">
        <v>422</v>
      </c>
      <c r="G195" s="310"/>
      <c r="H195" s="311"/>
      <c r="I195" s="311">
        <v>0</v>
      </c>
      <c r="J195" s="306">
        <f t="shared" si="7"/>
        <v>0</v>
      </c>
      <c r="K195" s="263"/>
      <c r="L195" s="263"/>
      <c r="M195" s="263"/>
      <c r="N195" s="263"/>
      <c r="O195" s="263"/>
      <c r="P195" s="263"/>
      <c r="Q195" s="263"/>
      <c r="R195" s="263"/>
      <c r="S195" s="263"/>
      <c r="T195" s="263"/>
      <c r="U195" s="263"/>
    </row>
    <row r="196" spans="1:21" ht="21">
      <c r="A196" s="263"/>
      <c r="B196" s="263"/>
      <c r="C196" s="307"/>
      <c r="D196" s="308"/>
      <c r="E196" s="309" t="s">
        <v>20</v>
      </c>
      <c r="F196" s="216" t="s">
        <v>306</v>
      </c>
      <c r="G196" s="310"/>
      <c r="H196" s="311"/>
      <c r="I196" s="311">
        <v>0</v>
      </c>
      <c r="J196" s="271">
        <f t="shared" si="7"/>
        <v>0</v>
      </c>
      <c r="K196" s="263"/>
      <c r="L196" s="263"/>
      <c r="M196" s="263"/>
      <c r="N196" s="263"/>
      <c r="O196" s="263"/>
      <c r="P196" s="263"/>
      <c r="Q196" s="263"/>
      <c r="R196" s="263"/>
      <c r="S196" s="263"/>
      <c r="T196" s="263"/>
      <c r="U196" s="263"/>
    </row>
    <row r="197" spans="1:21" ht="21">
      <c r="A197" s="263"/>
      <c r="B197" s="263"/>
      <c r="C197" s="307"/>
      <c r="D197" s="308"/>
      <c r="E197" s="312" t="s">
        <v>11</v>
      </c>
      <c r="F197" s="313" t="s">
        <v>306</v>
      </c>
      <c r="G197" s="314"/>
      <c r="H197" s="314"/>
      <c r="I197" s="314">
        <v>0</v>
      </c>
      <c r="J197" s="315">
        <f t="shared" si="7"/>
        <v>0</v>
      </c>
      <c r="K197" s="263"/>
      <c r="L197" s="263"/>
      <c r="M197" s="263"/>
      <c r="N197" s="263"/>
      <c r="O197" s="263"/>
      <c r="P197" s="263"/>
      <c r="Q197" s="263"/>
      <c r="R197" s="263"/>
      <c r="S197" s="263"/>
      <c r="T197" s="263"/>
      <c r="U197" s="263"/>
    </row>
    <row r="198" spans="1:21" ht="21">
      <c r="A198" s="263"/>
      <c r="B198" s="263"/>
      <c r="C198" s="391" t="s">
        <v>407</v>
      </c>
      <c r="D198" s="392"/>
      <c r="E198" s="312" t="s">
        <v>13</v>
      </c>
      <c r="F198" s="313" t="s">
        <v>306</v>
      </c>
      <c r="G198" s="314"/>
      <c r="H198" s="314"/>
      <c r="I198" s="314">
        <v>0</v>
      </c>
      <c r="J198" s="315">
        <f t="shared" si="7"/>
        <v>0</v>
      </c>
      <c r="K198" s="263"/>
      <c r="L198" s="263"/>
      <c r="M198" s="263"/>
      <c r="N198" s="263"/>
      <c r="O198" s="263"/>
      <c r="P198" s="263"/>
      <c r="Q198" s="263"/>
      <c r="R198" s="263"/>
      <c r="S198" s="263"/>
      <c r="T198" s="263"/>
      <c r="U198" s="263"/>
    </row>
    <row r="199" spans="1:21" ht="21">
      <c r="A199" s="263"/>
      <c r="B199" s="263"/>
      <c r="C199" s="316"/>
      <c r="D199" s="317"/>
      <c r="E199" s="312" t="s">
        <v>21</v>
      </c>
      <c r="F199" s="313" t="s">
        <v>306</v>
      </c>
      <c r="G199" s="314"/>
      <c r="H199" s="314"/>
      <c r="I199" s="314"/>
      <c r="J199" s="315">
        <f t="shared" si="7"/>
        <v>0</v>
      </c>
      <c r="K199" s="263"/>
      <c r="L199" s="263"/>
      <c r="M199" s="263"/>
      <c r="N199" s="263"/>
      <c r="O199" s="263"/>
      <c r="P199" s="263"/>
      <c r="Q199" s="263"/>
      <c r="R199" s="263"/>
      <c r="S199" s="263"/>
      <c r="T199" s="263"/>
      <c r="U199" s="263"/>
    </row>
    <row r="200" spans="1:21" ht="21.75" thickBot="1">
      <c r="A200" s="263"/>
      <c r="B200" s="263"/>
      <c r="C200" s="496" t="s">
        <v>399</v>
      </c>
      <c r="D200" s="497"/>
      <c r="E200" s="497"/>
      <c r="F200" s="498"/>
      <c r="G200" s="318">
        <f>SUM(G191:G199)</f>
        <v>490000</v>
      </c>
      <c r="H200" s="319">
        <f>SUM(H191:H199)</f>
        <v>0</v>
      </c>
      <c r="I200" s="319">
        <f>SUM(I191:I199)</f>
        <v>0</v>
      </c>
      <c r="J200" s="319">
        <f>SUM(J191:J199)</f>
        <v>0</v>
      </c>
      <c r="K200" s="263"/>
      <c r="L200" s="263"/>
      <c r="M200" s="263"/>
      <c r="N200" s="263"/>
      <c r="O200" s="263"/>
      <c r="P200" s="263"/>
      <c r="Q200" s="263"/>
      <c r="R200" s="263"/>
      <c r="S200" s="263"/>
      <c r="T200" s="263"/>
      <c r="U200" s="263"/>
    </row>
    <row r="201" spans="1:21" ht="21">
      <c r="A201" s="263"/>
      <c r="B201" s="263"/>
      <c r="C201" s="263"/>
      <c r="D201" s="263"/>
      <c r="E201" s="263"/>
      <c r="F201" s="263"/>
      <c r="G201" s="263"/>
      <c r="H201" s="263"/>
      <c r="I201" s="263"/>
      <c r="J201" s="263"/>
      <c r="K201" s="263"/>
      <c r="L201" s="263"/>
      <c r="M201" s="263"/>
      <c r="N201" s="263"/>
      <c r="O201" s="263"/>
      <c r="P201" s="263"/>
      <c r="Q201" s="263"/>
      <c r="R201" s="263"/>
      <c r="S201" s="263"/>
      <c r="T201" s="263"/>
      <c r="U201" s="263"/>
    </row>
    <row r="202" spans="1:21" ht="21">
      <c r="A202" s="263"/>
      <c r="B202" s="263"/>
      <c r="C202" s="276"/>
      <c r="D202" s="263"/>
      <c r="E202" s="263"/>
      <c r="F202" s="263"/>
      <c r="G202" s="263"/>
      <c r="H202" s="263"/>
      <c r="I202" s="263"/>
      <c r="J202" s="263"/>
      <c r="K202" s="263"/>
      <c r="L202" s="263"/>
      <c r="M202" s="263"/>
      <c r="N202" s="263"/>
      <c r="O202" s="263"/>
      <c r="P202" s="263"/>
      <c r="Q202" s="263"/>
      <c r="R202" s="263"/>
      <c r="S202" s="263"/>
      <c r="T202" s="263"/>
      <c r="U202" s="263"/>
    </row>
    <row r="203" spans="1:21" ht="21">
      <c r="A203" s="263"/>
      <c r="B203" s="263"/>
      <c r="C203" s="263"/>
      <c r="D203" s="263"/>
      <c r="E203" s="263"/>
      <c r="F203" s="263"/>
      <c r="G203" s="263"/>
      <c r="H203" s="263"/>
      <c r="I203" s="263"/>
      <c r="J203" s="263"/>
      <c r="K203" s="263"/>
      <c r="L203" s="263"/>
      <c r="M203" s="263"/>
      <c r="N203" s="263"/>
      <c r="O203" s="263"/>
      <c r="P203" s="263"/>
      <c r="Q203" s="263"/>
      <c r="R203" s="263"/>
      <c r="S203" s="263"/>
      <c r="T203" s="263"/>
      <c r="U203" s="263"/>
    </row>
    <row r="204" spans="1:21" ht="21">
      <c r="A204" s="263"/>
      <c r="B204" s="263"/>
      <c r="C204" s="263"/>
      <c r="D204" s="263"/>
      <c r="E204" s="263"/>
      <c r="F204" s="263"/>
      <c r="G204" s="263"/>
      <c r="H204" s="263"/>
      <c r="I204" s="263"/>
      <c r="J204" s="263"/>
      <c r="K204" s="263"/>
      <c r="L204" s="263"/>
      <c r="M204" s="263"/>
      <c r="N204" s="263"/>
      <c r="O204" s="263"/>
      <c r="P204" s="263"/>
      <c r="Q204" s="263"/>
      <c r="R204" s="263"/>
      <c r="S204" s="263"/>
      <c r="T204" s="263"/>
      <c r="U204" s="263"/>
    </row>
    <row r="205" spans="1:21" ht="21">
      <c r="A205" s="263"/>
      <c r="B205" s="263"/>
      <c r="C205" s="263"/>
      <c r="D205" s="263"/>
      <c r="E205" s="263"/>
      <c r="F205" s="263"/>
      <c r="G205" s="263"/>
      <c r="H205" s="263"/>
      <c r="I205" s="263"/>
      <c r="J205" s="263"/>
      <c r="K205" s="263"/>
      <c r="L205" s="263"/>
      <c r="M205" s="263"/>
      <c r="N205" s="263"/>
      <c r="O205" s="263"/>
      <c r="P205" s="263"/>
      <c r="Q205" s="263"/>
      <c r="R205" s="263"/>
      <c r="S205" s="263"/>
      <c r="T205" s="263"/>
      <c r="U205" s="263"/>
    </row>
    <row r="206" spans="1:21" ht="21">
      <c r="A206" s="263"/>
      <c r="B206" s="263"/>
      <c r="C206" s="263"/>
      <c r="D206" s="263"/>
      <c r="E206" s="263"/>
      <c r="F206" s="263"/>
      <c r="G206" s="263"/>
      <c r="H206" s="263"/>
      <c r="I206" s="263"/>
      <c r="J206" s="263"/>
      <c r="K206" s="263"/>
      <c r="L206" s="263"/>
      <c r="M206" s="263"/>
      <c r="N206" s="263"/>
      <c r="O206" s="263"/>
      <c r="P206" s="263"/>
      <c r="Q206" s="263"/>
      <c r="R206" s="263"/>
      <c r="S206" s="263"/>
      <c r="T206" s="263"/>
      <c r="U206" s="263"/>
    </row>
    <row r="207" spans="1:21" ht="21">
      <c r="A207" s="263"/>
      <c r="B207" s="263"/>
      <c r="C207" s="263"/>
      <c r="D207" s="263"/>
      <c r="E207" s="263"/>
      <c r="F207" s="263"/>
      <c r="G207" s="263"/>
      <c r="H207" s="263"/>
      <c r="I207" s="263"/>
      <c r="J207" s="263"/>
      <c r="K207" s="263"/>
      <c r="L207" s="263"/>
      <c r="M207" s="263"/>
      <c r="N207" s="263"/>
      <c r="O207" s="263"/>
      <c r="P207" s="263"/>
      <c r="Q207" s="263"/>
      <c r="R207" s="263"/>
      <c r="S207" s="263"/>
      <c r="T207" s="263"/>
      <c r="U207" s="263"/>
    </row>
    <row r="208" spans="1:21" ht="21">
      <c r="A208" s="263"/>
      <c r="B208" s="263"/>
      <c r="C208" s="263"/>
      <c r="D208" s="263"/>
      <c r="E208" s="263"/>
      <c r="F208" s="263"/>
      <c r="G208" s="263"/>
      <c r="H208" s="263"/>
      <c r="I208" s="263"/>
      <c r="J208" s="263"/>
      <c r="K208" s="263"/>
      <c r="L208" s="263"/>
      <c r="M208" s="263"/>
      <c r="N208" s="263"/>
      <c r="O208" s="263"/>
      <c r="P208" s="263"/>
      <c r="Q208" s="263"/>
      <c r="R208" s="263"/>
      <c r="S208" s="263"/>
      <c r="T208" s="263"/>
      <c r="U208" s="263"/>
    </row>
    <row r="209" spans="1:21" ht="21">
      <c r="A209" s="263"/>
      <c r="B209" s="263"/>
      <c r="C209" s="263"/>
      <c r="D209" s="263"/>
      <c r="E209" s="263"/>
      <c r="F209" s="263"/>
      <c r="G209" s="263"/>
      <c r="H209" s="263"/>
      <c r="I209" s="263"/>
      <c r="J209" s="263"/>
      <c r="K209" s="263"/>
      <c r="L209" s="263"/>
      <c r="M209" s="263"/>
      <c r="N209" s="263"/>
      <c r="O209" s="263"/>
      <c r="P209" s="263"/>
      <c r="Q209" s="263"/>
      <c r="R209" s="263"/>
      <c r="S209" s="263"/>
      <c r="T209" s="263"/>
      <c r="U209" s="263"/>
    </row>
    <row r="210" spans="1:21" ht="21">
      <c r="A210" s="263"/>
      <c r="B210" s="263"/>
      <c r="C210" s="263"/>
      <c r="D210" s="263"/>
      <c r="E210" s="263"/>
      <c r="F210" s="263"/>
      <c r="G210" s="263"/>
      <c r="H210" s="263"/>
      <c r="I210" s="263"/>
      <c r="J210" s="263"/>
      <c r="K210" s="263"/>
      <c r="L210" s="263"/>
      <c r="M210" s="263"/>
      <c r="N210" s="263"/>
      <c r="O210" s="263"/>
      <c r="P210" s="263"/>
      <c r="Q210" s="263"/>
      <c r="R210" s="263"/>
      <c r="S210" s="263"/>
      <c r="T210" s="263"/>
      <c r="U210" s="263"/>
    </row>
    <row r="211" spans="1:21" ht="21">
      <c r="A211" s="263"/>
      <c r="B211" s="263"/>
      <c r="C211" s="263"/>
      <c r="D211" s="263"/>
      <c r="E211" s="263"/>
      <c r="F211" s="263"/>
      <c r="G211" s="263"/>
      <c r="H211" s="263"/>
      <c r="I211" s="263"/>
      <c r="J211" s="263"/>
      <c r="K211" s="263"/>
      <c r="L211" s="263"/>
      <c r="M211" s="263"/>
      <c r="N211" s="263"/>
      <c r="O211" s="263"/>
      <c r="P211" s="263"/>
      <c r="Q211" s="263"/>
      <c r="R211" s="263"/>
      <c r="S211" s="263"/>
      <c r="T211" s="263"/>
      <c r="U211" s="263"/>
    </row>
    <row r="212" spans="1:21" ht="21">
      <c r="A212" s="263"/>
      <c r="B212" s="263"/>
      <c r="C212" s="263"/>
      <c r="D212" s="263"/>
      <c r="E212" s="263"/>
      <c r="F212" s="263"/>
      <c r="G212" s="263"/>
      <c r="H212" s="263"/>
      <c r="I212" s="263"/>
      <c r="J212" s="263"/>
      <c r="K212" s="263"/>
      <c r="L212" s="263"/>
      <c r="M212" s="263"/>
      <c r="N212" s="263"/>
      <c r="O212" s="263"/>
      <c r="P212" s="263"/>
      <c r="Q212" s="263"/>
      <c r="R212" s="263"/>
      <c r="S212" s="263"/>
      <c r="T212" s="263"/>
      <c r="U212" s="263"/>
    </row>
    <row r="213" spans="1:21" ht="21">
      <c r="A213" s="263"/>
      <c r="B213" s="263"/>
      <c r="C213" s="263"/>
      <c r="D213" s="263"/>
      <c r="E213" s="263"/>
      <c r="F213" s="263"/>
      <c r="G213" s="263"/>
      <c r="H213" s="263"/>
      <c r="I213" s="263"/>
      <c r="J213" s="263"/>
      <c r="K213" s="263"/>
      <c r="L213" s="263"/>
      <c r="M213" s="263"/>
      <c r="N213" s="263"/>
      <c r="O213" s="263"/>
      <c r="P213" s="263"/>
      <c r="Q213" s="263"/>
      <c r="R213" s="263"/>
      <c r="S213" s="263"/>
      <c r="T213" s="263"/>
      <c r="U213" s="263"/>
    </row>
    <row r="214" spans="1:21" ht="21">
      <c r="A214" s="263"/>
      <c r="B214" s="263"/>
      <c r="C214" s="263"/>
      <c r="D214" s="263"/>
      <c r="E214" s="263"/>
      <c r="F214" s="263"/>
      <c r="G214" s="263"/>
      <c r="H214" s="263"/>
      <c r="I214" s="263"/>
      <c r="J214" s="263"/>
      <c r="K214" s="263"/>
      <c r="L214" s="263"/>
      <c r="M214" s="263"/>
      <c r="N214" s="263"/>
      <c r="O214" s="263"/>
      <c r="P214" s="263"/>
      <c r="Q214" s="263"/>
      <c r="R214" s="263"/>
      <c r="S214" s="263"/>
      <c r="T214" s="263"/>
      <c r="U214" s="263"/>
    </row>
    <row r="215" spans="1:21" ht="21">
      <c r="A215" s="263"/>
      <c r="B215" s="263"/>
      <c r="C215" s="263"/>
      <c r="D215" s="263"/>
      <c r="E215" s="263"/>
      <c r="F215" s="263"/>
      <c r="G215" s="263"/>
      <c r="H215" s="263"/>
      <c r="I215" s="263"/>
      <c r="J215" s="263"/>
      <c r="K215" s="263"/>
      <c r="L215" s="263"/>
      <c r="M215" s="263"/>
      <c r="N215" s="263"/>
      <c r="O215" s="263"/>
      <c r="P215" s="263"/>
      <c r="Q215" s="263"/>
      <c r="R215" s="263"/>
      <c r="S215" s="263"/>
      <c r="T215" s="263"/>
      <c r="U215" s="263"/>
    </row>
    <row r="216" spans="1:21" ht="21">
      <c r="A216" s="263"/>
      <c r="B216" s="263"/>
      <c r="C216" s="263"/>
      <c r="D216" s="263"/>
      <c r="E216" s="263"/>
      <c r="F216" s="263"/>
      <c r="G216" s="263"/>
      <c r="H216" s="263"/>
      <c r="I216" s="263"/>
      <c r="J216" s="263"/>
      <c r="K216" s="263"/>
      <c r="L216" s="263"/>
      <c r="M216" s="263"/>
      <c r="N216" s="263"/>
      <c r="O216" s="263"/>
      <c r="P216" s="263"/>
      <c r="Q216" s="263"/>
      <c r="R216" s="263"/>
      <c r="S216" s="263"/>
      <c r="T216" s="263"/>
      <c r="U216" s="263"/>
    </row>
    <row r="217" spans="1:21" ht="21">
      <c r="A217" s="263"/>
      <c r="B217" s="263"/>
      <c r="C217" s="263"/>
      <c r="D217" s="263"/>
      <c r="E217" s="263"/>
      <c r="F217" s="263"/>
      <c r="G217" s="263"/>
      <c r="H217" s="263"/>
      <c r="I217" s="263"/>
      <c r="J217" s="263"/>
      <c r="K217" s="263"/>
      <c r="L217" s="263"/>
      <c r="M217" s="263"/>
      <c r="N217" s="263"/>
      <c r="O217" s="263"/>
      <c r="P217" s="263"/>
      <c r="Q217" s="263"/>
      <c r="R217" s="263"/>
      <c r="S217" s="263"/>
      <c r="T217" s="263"/>
      <c r="U217" s="263"/>
    </row>
    <row r="218" spans="1:21" ht="21">
      <c r="A218" s="263"/>
      <c r="B218" s="263"/>
      <c r="C218" s="263"/>
      <c r="D218" s="263"/>
      <c r="E218" s="263"/>
      <c r="F218" s="263"/>
      <c r="G218" s="263"/>
      <c r="H218" s="263"/>
      <c r="I218" s="263"/>
      <c r="J218" s="263"/>
      <c r="K218" s="263"/>
      <c r="L218" s="263"/>
      <c r="M218" s="263"/>
      <c r="N218" s="263"/>
      <c r="O218" s="263"/>
      <c r="P218" s="263"/>
      <c r="Q218" s="263"/>
      <c r="R218" s="263"/>
      <c r="S218" s="263"/>
      <c r="T218" s="263"/>
      <c r="U218" s="263"/>
    </row>
    <row r="219" spans="1:21" ht="21">
      <c r="A219" s="263"/>
      <c r="B219" s="263"/>
      <c r="C219" s="263"/>
      <c r="D219" s="263"/>
      <c r="E219" s="263"/>
      <c r="F219" s="263"/>
      <c r="G219" s="263"/>
      <c r="H219" s="263"/>
      <c r="I219" s="263"/>
      <c r="J219" s="263"/>
      <c r="K219" s="263"/>
      <c r="L219" s="263"/>
      <c r="M219" s="263"/>
      <c r="N219" s="263"/>
      <c r="O219" s="263"/>
      <c r="P219" s="263"/>
      <c r="Q219" s="263"/>
      <c r="R219" s="263"/>
      <c r="S219" s="263"/>
      <c r="T219" s="263"/>
      <c r="U219" s="263"/>
    </row>
    <row r="220" spans="1:21" ht="21">
      <c r="A220" s="263"/>
      <c r="B220" s="263"/>
      <c r="C220" s="263"/>
      <c r="D220" s="263"/>
      <c r="E220" s="263"/>
      <c r="F220" s="263"/>
      <c r="G220" s="263"/>
      <c r="H220" s="263"/>
      <c r="I220" s="263"/>
      <c r="J220" s="263"/>
      <c r="K220" s="263"/>
      <c r="L220" s="263"/>
      <c r="M220" s="263"/>
      <c r="N220" s="263"/>
      <c r="O220" s="263"/>
      <c r="P220" s="263"/>
      <c r="Q220" s="263"/>
      <c r="R220" s="263"/>
      <c r="S220" s="263"/>
      <c r="T220" s="263"/>
      <c r="U220" s="263"/>
    </row>
    <row r="221" spans="1:21" ht="21">
      <c r="A221" s="263"/>
      <c r="B221" s="263"/>
      <c r="C221" s="263"/>
      <c r="D221" s="263"/>
      <c r="E221" s="263"/>
      <c r="F221" s="263"/>
      <c r="G221" s="263"/>
      <c r="H221" s="263"/>
      <c r="I221" s="263"/>
      <c r="J221" s="263"/>
      <c r="K221" s="263"/>
      <c r="L221" s="263"/>
      <c r="M221" s="263"/>
      <c r="N221" s="263"/>
      <c r="O221" s="263"/>
      <c r="P221" s="263"/>
      <c r="Q221" s="263"/>
      <c r="R221" s="263"/>
      <c r="S221" s="263"/>
      <c r="T221" s="263"/>
      <c r="U221" s="263"/>
    </row>
    <row r="222" spans="1:21" ht="21">
      <c r="A222" s="263"/>
      <c r="B222" s="263"/>
      <c r="C222" s="263"/>
      <c r="D222" s="263"/>
      <c r="E222" s="263"/>
      <c r="F222" s="263"/>
      <c r="G222" s="263"/>
      <c r="H222" s="263"/>
      <c r="I222" s="263"/>
      <c r="J222" s="263"/>
      <c r="K222" s="263"/>
      <c r="L222" s="263"/>
      <c r="M222" s="263"/>
      <c r="N222" s="263"/>
      <c r="O222" s="263"/>
      <c r="P222" s="263"/>
      <c r="Q222" s="263"/>
      <c r="R222" s="263"/>
      <c r="S222" s="263"/>
      <c r="T222" s="263"/>
      <c r="U222" s="263"/>
    </row>
    <row r="223" spans="1:21" ht="21">
      <c r="A223" s="263"/>
      <c r="B223" s="263"/>
      <c r="C223" s="263"/>
      <c r="D223" s="263"/>
      <c r="E223" s="263"/>
      <c r="F223" s="263"/>
      <c r="G223" s="263"/>
      <c r="H223" s="263"/>
      <c r="I223" s="263"/>
      <c r="J223" s="263"/>
      <c r="K223" s="263"/>
      <c r="L223" s="263"/>
      <c r="M223" s="263"/>
      <c r="N223" s="263"/>
      <c r="O223" s="263"/>
      <c r="P223" s="263"/>
      <c r="Q223" s="263"/>
      <c r="R223" s="263"/>
      <c r="S223" s="263"/>
      <c r="T223" s="263"/>
      <c r="U223" s="263"/>
    </row>
    <row r="224" spans="1:21" ht="21">
      <c r="A224" s="263"/>
      <c r="B224" s="263"/>
      <c r="C224" s="263"/>
      <c r="D224" s="263"/>
      <c r="E224" s="263"/>
      <c r="F224" s="263"/>
      <c r="G224" s="263"/>
      <c r="H224" s="263"/>
      <c r="I224" s="263"/>
      <c r="J224" s="263"/>
      <c r="K224" s="263"/>
      <c r="L224" s="263"/>
      <c r="M224" s="263"/>
      <c r="N224" s="263"/>
      <c r="O224" s="263"/>
      <c r="P224" s="263"/>
      <c r="Q224" s="263"/>
      <c r="R224" s="263"/>
      <c r="S224" s="263"/>
      <c r="T224" s="263"/>
      <c r="U224" s="263"/>
    </row>
    <row r="225" spans="1:21" ht="21">
      <c r="A225" s="263"/>
      <c r="B225" s="263"/>
      <c r="C225" s="263"/>
      <c r="D225" s="263"/>
      <c r="E225" s="263"/>
      <c r="F225" s="263"/>
      <c r="G225" s="263"/>
      <c r="H225" s="263"/>
      <c r="I225" s="263"/>
      <c r="J225" s="263"/>
      <c r="K225" s="263"/>
      <c r="L225" s="263"/>
      <c r="M225" s="263"/>
      <c r="N225" s="263"/>
      <c r="O225" s="263"/>
      <c r="P225" s="263"/>
      <c r="Q225" s="263"/>
      <c r="R225" s="263"/>
      <c r="S225" s="263"/>
      <c r="T225" s="263"/>
      <c r="U225" s="263"/>
    </row>
    <row r="226" spans="1:21" ht="21">
      <c r="A226" s="263"/>
      <c r="B226" s="263"/>
      <c r="C226" s="263"/>
      <c r="D226" s="263"/>
      <c r="E226" s="263"/>
      <c r="F226" s="263"/>
      <c r="G226" s="263"/>
      <c r="H226" s="263"/>
      <c r="I226" s="263"/>
      <c r="J226" s="263"/>
      <c r="K226" s="263"/>
      <c r="L226" s="263"/>
      <c r="M226" s="263"/>
      <c r="N226" s="263"/>
      <c r="O226" s="263"/>
      <c r="P226" s="263"/>
      <c r="Q226" s="263"/>
      <c r="R226" s="263"/>
      <c r="S226" s="263"/>
      <c r="T226" s="263"/>
      <c r="U226" s="263"/>
    </row>
    <row r="227" spans="1:21" ht="21">
      <c r="A227" s="263"/>
      <c r="B227" s="263"/>
      <c r="C227" s="263"/>
      <c r="D227" s="263"/>
      <c r="E227" s="263"/>
      <c r="F227" s="263"/>
      <c r="G227" s="263"/>
      <c r="H227" s="263"/>
      <c r="I227" s="263"/>
      <c r="J227" s="263"/>
      <c r="K227" s="263"/>
      <c r="L227" s="263"/>
      <c r="M227" s="263"/>
      <c r="N227" s="263"/>
      <c r="O227" s="263"/>
      <c r="P227" s="263"/>
      <c r="Q227" s="263"/>
      <c r="R227" s="263"/>
      <c r="S227" s="263"/>
      <c r="T227" s="263"/>
      <c r="U227" s="263"/>
    </row>
  </sheetData>
  <mergeCells count="46">
    <mergeCell ref="A1:J1"/>
    <mergeCell ref="A2:J2"/>
    <mergeCell ref="A3:J3"/>
    <mergeCell ref="C5:D5"/>
    <mergeCell ref="C6:D6"/>
    <mergeCell ref="C8:D8"/>
    <mergeCell ref="C12:D12"/>
    <mergeCell ref="C13:F13"/>
    <mergeCell ref="C28:J28"/>
    <mergeCell ref="C29:J29"/>
    <mergeCell ref="C30:J30"/>
    <mergeCell ref="C41:F41"/>
    <mergeCell ref="C49:U49"/>
    <mergeCell ref="C52:U52"/>
    <mergeCell ref="C53:U53"/>
    <mergeCell ref="C32:D32"/>
    <mergeCell ref="C54:J54"/>
    <mergeCell ref="C55:J55"/>
    <mergeCell ref="C56:J56"/>
    <mergeCell ref="C111:D111"/>
    <mergeCell ref="C69:F69"/>
    <mergeCell ref="C81:J81"/>
    <mergeCell ref="C82:J82"/>
    <mergeCell ref="C83:J83"/>
    <mergeCell ref="C95:F95"/>
    <mergeCell ref="C107:J107"/>
    <mergeCell ref="C85:D85"/>
    <mergeCell ref="C58:D58"/>
    <mergeCell ref="C160:J160"/>
    <mergeCell ref="C161:J161"/>
    <mergeCell ref="C174:F174"/>
    <mergeCell ref="C185:J185"/>
    <mergeCell ref="C108:J108"/>
    <mergeCell ref="C109:J109"/>
    <mergeCell ref="C122:F122"/>
    <mergeCell ref="C133:J133"/>
    <mergeCell ref="C134:J134"/>
    <mergeCell ref="C135:J135"/>
    <mergeCell ref="C137:D137"/>
    <mergeCell ref="C148:F148"/>
    <mergeCell ref="C159:J159"/>
    <mergeCell ref="C186:J186"/>
    <mergeCell ref="C187:J187"/>
    <mergeCell ref="C200:F200"/>
    <mergeCell ref="C189:D189"/>
    <mergeCell ref="C163:D163"/>
  </mergeCells>
  <pageMargins left="0.70866141732283472" right="0.51181102362204722" top="0.74803149606299213" bottom="0.74803149606299213" header="0.31496062992125984" footer="0.31496062992125984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F10" sqref="F10"/>
    </sheetView>
  </sheetViews>
  <sheetFormatPr defaultRowHeight="23.25"/>
  <cols>
    <col min="1" max="5" width="9.140625" style="347"/>
    <col min="6" max="6" width="18.140625" style="347" customWidth="1"/>
    <col min="7" max="7" width="16.42578125" style="347" customWidth="1"/>
    <col min="8" max="8" width="15.85546875" style="347" customWidth="1"/>
    <col min="9" max="16384" width="9.140625" style="347"/>
  </cols>
  <sheetData>
    <row r="1" spans="1:11" ht="26.25">
      <c r="A1" s="433" t="s">
        <v>175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</row>
    <row r="2" spans="1:11" ht="27.75">
      <c r="A2" s="434" t="s">
        <v>41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</row>
    <row r="3" spans="1:11" ht="27.75">
      <c r="A3" s="435" t="s">
        <v>452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</row>
    <row r="4" spans="1:11" ht="25.5">
      <c r="A4" s="5" t="s">
        <v>506</v>
      </c>
      <c r="B4" s="6"/>
      <c r="C4" s="6"/>
      <c r="D4" s="6"/>
      <c r="E4" s="6"/>
      <c r="F4" s="6"/>
      <c r="G4" s="12" t="s">
        <v>446</v>
      </c>
      <c r="H4" s="346" t="s">
        <v>456</v>
      </c>
      <c r="I4" s="6"/>
      <c r="J4" s="8"/>
      <c r="K4" s="8"/>
    </row>
    <row r="5" spans="1:11" ht="24.75">
      <c r="A5" s="9"/>
      <c r="B5" s="9"/>
      <c r="C5" s="9" t="s">
        <v>454</v>
      </c>
      <c r="D5" s="9"/>
      <c r="E5" s="9"/>
      <c r="F5" s="9"/>
      <c r="G5" s="348">
        <v>116.4</v>
      </c>
      <c r="H5" s="10">
        <v>0</v>
      </c>
      <c r="I5" s="9"/>
      <c r="J5" s="1"/>
      <c r="K5" s="1"/>
    </row>
    <row r="6" spans="1:11" ht="26.25" thickBot="1">
      <c r="A6" s="5"/>
      <c r="B6" s="6"/>
      <c r="C6" s="6"/>
      <c r="D6" s="6"/>
      <c r="E6" s="6"/>
      <c r="F6" s="6"/>
      <c r="G6" s="349">
        <f>SUM(G5)</f>
        <v>116.4</v>
      </c>
      <c r="H6" s="11">
        <f>SUM(H5)</f>
        <v>0</v>
      </c>
      <c r="I6" s="9"/>
      <c r="J6" s="1"/>
      <c r="K6" s="1"/>
    </row>
    <row r="7" spans="1:11" ht="25.5">
      <c r="A7" s="5"/>
      <c r="B7" s="6"/>
      <c r="C7" s="6"/>
      <c r="D7" s="6"/>
      <c r="E7" s="6"/>
      <c r="F7" s="6"/>
      <c r="G7" s="6"/>
      <c r="H7" s="7"/>
      <c r="I7" s="9"/>
      <c r="J7" s="1"/>
      <c r="K7" s="1"/>
    </row>
    <row r="8" spans="1:11" ht="25.5">
      <c r="A8" s="5"/>
      <c r="B8" s="5"/>
      <c r="C8" s="6"/>
      <c r="D8" s="6"/>
      <c r="E8" s="6"/>
      <c r="F8" s="6"/>
      <c r="G8" s="6"/>
      <c r="H8" s="7"/>
      <c r="I8" s="9"/>
      <c r="J8" s="1"/>
      <c r="K8" s="1"/>
    </row>
    <row r="9" spans="1:11" ht="25.5">
      <c r="A9" s="5"/>
      <c r="B9" s="5"/>
      <c r="C9" s="6"/>
      <c r="D9" s="6"/>
      <c r="E9" s="6"/>
      <c r="F9" s="6"/>
      <c r="G9" s="331"/>
      <c r="H9" s="7"/>
      <c r="I9" s="9"/>
      <c r="J9" s="1"/>
      <c r="K9" s="1"/>
    </row>
    <row r="10" spans="1:11" ht="25.5">
      <c r="A10" s="5"/>
      <c r="B10" s="5"/>
      <c r="C10" s="6"/>
      <c r="D10" s="6"/>
      <c r="E10" s="6"/>
      <c r="F10" s="6"/>
      <c r="G10" s="331"/>
      <c r="H10" s="7"/>
      <c r="I10" s="9"/>
      <c r="J10" s="1"/>
      <c r="K10" s="1"/>
    </row>
    <row r="11" spans="1:11" ht="25.5">
      <c r="A11" s="5"/>
      <c r="B11" s="5"/>
      <c r="C11" s="6"/>
      <c r="D11" s="6"/>
      <c r="E11" s="6"/>
      <c r="F11" s="6"/>
      <c r="G11" s="331"/>
      <c r="H11" s="7"/>
      <c r="I11" s="9"/>
      <c r="J11" s="1"/>
      <c r="K11" s="1"/>
    </row>
    <row r="12" spans="1:11" ht="25.5">
      <c r="A12" s="5"/>
      <c r="B12" s="5"/>
      <c r="C12" s="6"/>
      <c r="D12" s="6"/>
      <c r="E12" s="6"/>
      <c r="F12" s="6"/>
      <c r="G12" s="6"/>
      <c r="H12" s="7"/>
      <c r="I12" s="9"/>
      <c r="J12" s="1"/>
      <c r="K12" s="1"/>
    </row>
    <row r="13" spans="1:11" ht="25.5">
      <c r="A13" s="5"/>
      <c r="B13" s="5"/>
      <c r="C13" s="6"/>
      <c r="D13" s="6"/>
      <c r="E13" s="6"/>
      <c r="F13" s="6"/>
      <c r="G13" s="6"/>
      <c r="H13" s="7"/>
      <c r="I13" s="9"/>
      <c r="J13" s="1"/>
      <c r="K13" s="1"/>
    </row>
    <row r="14" spans="1:11" ht="25.5">
      <c r="A14" s="350"/>
      <c r="B14" s="350"/>
      <c r="C14" s="351"/>
      <c r="D14" s="351"/>
      <c r="E14" s="351"/>
      <c r="F14" s="351"/>
      <c r="G14" s="351"/>
      <c r="H14" s="352"/>
      <c r="I14" s="175"/>
      <c r="J14" s="353"/>
      <c r="K14" s="353"/>
    </row>
    <row r="15" spans="1:11" ht="25.5">
      <c r="A15" s="350"/>
      <c r="B15" s="350"/>
      <c r="C15" s="351"/>
      <c r="D15" s="351"/>
      <c r="E15" s="351"/>
      <c r="F15" s="351"/>
      <c r="G15" s="351"/>
      <c r="H15" s="352"/>
      <c r="I15" s="175"/>
      <c r="J15" s="353"/>
      <c r="K15" s="353"/>
    </row>
    <row r="16" spans="1:11" ht="25.5">
      <c r="A16" s="350"/>
      <c r="B16" s="350"/>
      <c r="C16" s="351"/>
      <c r="D16" s="351"/>
      <c r="E16" s="351"/>
      <c r="F16" s="351"/>
      <c r="G16" s="354"/>
      <c r="H16" s="352"/>
      <c r="I16" s="175"/>
      <c r="J16" s="353"/>
      <c r="K16" s="353"/>
    </row>
    <row r="17" spans="1:11" ht="25.5">
      <c r="A17" s="350"/>
      <c r="B17" s="350"/>
      <c r="C17" s="351"/>
      <c r="D17" s="351"/>
      <c r="E17" s="351"/>
      <c r="F17" s="351"/>
      <c r="G17" s="354"/>
      <c r="H17" s="352"/>
      <c r="I17" s="175"/>
      <c r="J17" s="353"/>
      <c r="K17" s="353"/>
    </row>
    <row r="18" spans="1:11" ht="25.5">
      <c r="A18" s="350"/>
      <c r="B18" s="350"/>
      <c r="C18" s="351"/>
      <c r="D18" s="351"/>
      <c r="E18" s="351"/>
      <c r="F18" s="351"/>
      <c r="G18" s="354"/>
      <c r="H18" s="352"/>
      <c r="I18" s="175"/>
      <c r="J18" s="353"/>
      <c r="K18" s="353"/>
    </row>
    <row r="19" spans="1:11" ht="25.5">
      <c r="A19" s="350"/>
      <c r="B19" s="350"/>
      <c r="C19" s="351"/>
      <c r="D19" s="351"/>
      <c r="E19" s="351"/>
      <c r="F19" s="351"/>
      <c r="G19" s="354"/>
      <c r="H19" s="352"/>
      <c r="I19" s="175"/>
      <c r="J19" s="353"/>
      <c r="K19" s="353"/>
    </row>
    <row r="20" spans="1:11" ht="25.5">
      <c r="A20" s="350"/>
      <c r="B20" s="350"/>
      <c r="C20" s="351"/>
      <c r="D20" s="351"/>
      <c r="E20" s="351"/>
      <c r="F20" s="351"/>
      <c r="G20" s="351"/>
      <c r="H20" s="352"/>
      <c r="I20" s="175"/>
      <c r="J20" s="353"/>
      <c r="K20" s="353"/>
    </row>
    <row r="21" spans="1:11" ht="25.5">
      <c r="A21" s="505"/>
      <c r="B21" s="505"/>
      <c r="C21" s="505"/>
      <c r="D21" s="505"/>
      <c r="E21" s="505"/>
      <c r="F21" s="355"/>
      <c r="G21" s="356"/>
      <c r="H21" s="13"/>
      <c r="I21" s="175"/>
      <c r="J21" s="353"/>
      <c r="K21" s="353"/>
    </row>
    <row r="22" spans="1:11" ht="25.5">
      <c r="A22" s="12"/>
      <c r="B22" s="12"/>
      <c r="C22" s="12"/>
      <c r="D22" s="12"/>
      <c r="E22" s="12"/>
      <c r="F22" s="12"/>
      <c r="G22" s="12"/>
      <c r="H22" s="13"/>
      <c r="I22" s="9"/>
      <c r="J22" s="1"/>
      <c r="K22" s="1"/>
    </row>
  </sheetData>
  <mergeCells count="4">
    <mergeCell ref="A1:K1"/>
    <mergeCell ref="A2:K2"/>
    <mergeCell ref="A3:K3"/>
    <mergeCell ref="A21:E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80"/>
  <sheetViews>
    <sheetView tabSelected="1" workbookViewId="0">
      <selection activeCell="I34" sqref="I34"/>
    </sheetView>
  </sheetViews>
  <sheetFormatPr defaultRowHeight="24"/>
  <cols>
    <col min="1" max="1" width="38.140625" style="8" customWidth="1"/>
    <col min="2" max="2" width="11.5703125" style="8" customWidth="1"/>
    <col min="3" max="3" width="4.5703125" style="8" customWidth="1"/>
    <col min="4" max="4" width="1.85546875" style="8" customWidth="1"/>
    <col min="5" max="5" width="1" style="8" customWidth="1"/>
    <col min="6" max="6" width="0.140625" style="8" hidden="1" customWidth="1"/>
    <col min="7" max="7" width="10.85546875" style="167" customWidth="1"/>
    <col min="8" max="8" width="2" style="20" hidden="1" customWidth="1"/>
    <col min="9" max="9" width="18.140625" style="20" customWidth="1"/>
    <col min="10" max="10" width="2.85546875" style="20" customWidth="1"/>
    <col min="11" max="11" width="18" style="20" customWidth="1"/>
    <col min="12" max="12" width="7.85546875" style="8" customWidth="1"/>
    <col min="13" max="13" width="15.7109375" style="8" customWidth="1"/>
    <col min="14" max="16384" width="9.140625" style="8"/>
  </cols>
  <sheetData>
    <row r="2" spans="1:13" ht="29.25">
      <c r="A2" s="416" t="s">
        <v>175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</row>
    <row r="3" spans="1:13" ht="29.25">
      <c r="A3" s="416" t="s">
        <v>36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</row>
    <row r="4" spans="1:13" ht="29.25">
      <c r="A4" s="416" t="s">
        <v>517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M4" s="329"/>
    </row>
    <row r="5" spans="1:13" ht="29.25">
      <c r="A5" s="416" t="s">
        <v>37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M5" s="329"/>
    </row>
    <row r="6" spans="1:13">
      <c r="A6" s="2"/>
      <c r="B6" s="2"/>
      <c r="C6" s="2"/>
      <c r="D6" s="2"/>
      <c r="E6" s="2"/>
      <c r="F6" s="2"/>
      <c r="G6" s="166" t="s">
        <v>49</v>
      </c>
      <c r="H6" s="2"/>
      <c r="I6" s="2" t="s">
        <v>446</v>
      </c>
      <c r="J6" s="2"/>
      <c r="K6" s="158" t="s">
        <v>445</v>
      </c>
      <c r="M6" s="330"/>
    </row>
    <row r="7" spans="1:13" ht="24.75" thickBot="1">
      <c r="A7" s="159" t="s">
        <v>322</v>
      </c>
      <c r="G7" s="167">
        <v>2</v>
      </c>
      <c r="I7" s="160">
        <v>107317508.90000001</v>
      </c>
      <c r="K7" s="160">
        <v>94710478.900000006</v>
      </c>
      <c r="L7" s="323"/>
      <c r="M7" s="329"/>
    </row>
    <row r="8" spans="1:13" ht="24.75" thickTop="1">
      <c r="A8" s="159" t="s">
        <v>259</v>
      </c>
      <c r="K8" s="18"/>
      <c r="M8" s="329"/>
    </row>
    <row r="9" spans="1:13">
      <c r="A9" s="159" t="s">
        <v>257</v>
      </c>
      <c r="K9" s="18"/>
    </row>
    <row r="10" spans="1:13">
      <c r="A10" s="393" t="s">
        <v>599</v>
      </c>
      <c r="G10" s="167">
        <v>7</v>
      </c>
      <c r="I10" s="20">
        <v>116.4</v>
      </c>
    </row>
    <row r="11" spans="1:13">
      <c r="A11" s="393" t="s">
        <v>33</v>
      </c>
      <c r="G11" s="167">
        <v>8</v>
      </c>
      <c r="I11" s="20">
        <v>207960.97</v>
      </c>
      <c r="K11" s="161">
        <v>328560.96999999997</v>
      </c>
    </row>
    <row r="12" spans="1:13">
      <c r="A12" s="393" t="s">
        <v>8</v>
      </c>
      <c r="G12" s="167">
        <v>9</v>
      </c>
      <c r="I12" s="20">
        <v>1327000</v>
      </c>
      <c r="K12" s="20">
        <v>2253824</v>
      </c>
    </row>
    <row r="13" spans="1:13">
      <c r="A13" s="393" t="s">
        <v>28</v>
      </c>
      <c r="I13" s="20">
        <v>56800</v>
      </c>
      <c r="K13" s="20">
        <v>77800</v>
      </c>
    </row>
    <row r="14" spans="1:13">
      <c r="A14" s="393" t="s">
        <v>39</v>
      </c>
      <c r="G14" s="167">
        <v>10</v>
      </c>
      <c r="I14" s="20">
        <v>1464430.8</v>
      </c>
      <c r="K14" s="20">
        <v>1215677.1599999999</v>
      </c>
    </row>
    <row r="15" spans="1:13" ht="24.75" thickBot="1">
      <c r="A15" s="399" t="s">
        <v>609</v>
      </c>
      <c r="I15" s="162">
        <f>SUM(I10:I14)</f>
        <v>3056308.17</v>
      </c>
      <c r="K15" s="162">
        <f>SUM(K10:K14)</f>
        <v>3875862.13</v>
      </c>
    </row>
    <row r="16" spans="1:13" ht="24.75" thickTop="1">
      <c r="A16" s="159" t="s">
        <v>323</v>
      </c>
      <c r="K16" s="172"/>
    </row>
    <row r="17" spans="1:16">
      <c r="A17" s="397" t="s">
        <v>324</v>
      </c>
      <c r="K17" s="172">
        <v>0</v>
      </c>
    </row>
    <row r="18" spans="1:16">
      <c r="A18" s="159"/>
      <c r="I18" s="358"/>
      <c r="K18" s="242">
        <v>0</v>
      </c>
    </row>
    <row r="19" spans="1:16" ht="24.75" thickBot="1">
      <c r="A19" s="399" t="s">
        <v>325</v>
      </c>
      <c r="I19" s="357">
        <f>SUM(I15,I18)</f>
        <v>3056308.17</v>
      </c>
      <c r="K19" s="162">
        <f>SUM(K15+K18)</f>
        <v>3875862.13</v>
      </c>
    </row>
    <row r="20" spans="1:16" ht="24.75" thickTop="1">
      <c r="A20" s="159"/>
      <c r="K20" s="172"/>
    </row>
    <row r="21" spans="1:16">
      <c r="A21" s="159" t="s">
        <v>40</v>
      </c>
      <c r="K21" s="172"/>
    </row>
    <row r="22" spans="1:16">
      <c r="A22" s="394" t="s">
        <v>40</v>
      </c>
      <c r="G22" s="167">
        <v>11</v>
      </c>
      <c r="I22" s="20">
        <v>40859537.170000002</v>
      </c>
      <c r="K22" s="20">
        <v>35767768.840000004</v>
      </c>
    </row>
    <row r="23" spans="1:16">
      <c r="A23" s="394" t="s">
        <v>16</v>
      </c>
      <c r="I23" s="20">
        <v>34991839.780000001</v>
      </c>
      <c r="K23" s="18">
        <v>30699969.530000001</v>
      </c>
      <c r="M23" s="161" t="e">
        <f>#REF!</f>
        <v>#REF!</v>
      </c>
    </row>
    <row r="24" spans="1:16" ht="24.75" thickBot="1">
      <c r="A24" s="399" t="s">
        <v>326</v>
      </c>
      <c r="I24" s="357">
        <f>SUM(I22:I23)</f>
        <v>75851376.950000003</v>
      </c>
      <c r="K24" s="162">
        <f>SUM(K22:K23)</f>
        <v>66467738.370000005</v>
      </c>
      <c r="M24" s="161"/>
    </row>
    <row r="25" spans="1:16" ht="25.5" thickTop="1" thickBot="1">
      <c r="A25" s="8" t="s">
        <v>327</v>
      </c>
      <c r="I25" s="160">
        <f>SUM(I19+I24)</f>
        <v>78907685.120000005</v>
      </c>
      <c r="K25" s="160">
        <f>SUM(K15+K24)</f>
        <v>70343600.5</v>
      </c>
      <c r="M25" s="163" t="e">
        <f>SUM(#REF!-K25)</f>
        <v>#REF!</v>
      </c>
    </row>
    <row r="26" spans="1:16" ht="24.75" thickTop="1">
      <c r="A26" s="159" t="s">
        <v>269</v>
      </c>
    </row>
    <row r="27" spans="1:16">
      <c r="A27" s="159"/>
    </row>
    <row r="28" spans="1:16">
      <c r="A28" s="159" t="s">
        <v>610</v>
      </c>
      <c r="B28" s="8" t="s">
        <v>611</v>
      </c>
      <c r="I28" s="20" t="s">
        <v>612</v>
      </c>
    </row>
    <row r="29" spans="1:16">
      <c r="A29" s="8" t="s">
        <v>273</v>
      </c>
      <c r="B29" s="8" t="s">
        <v>515</v>
      </c>
      <c r="I29" s="8" t="s">
        <v>514</v>
      </c>
      <c r="J29" s="164"/>
      <c r="K29" s="164"/>
      <c r="N29" s="164"/>
      <c r="O29" s="164"/>
      <c r="P29" s="167"/>
    </row>
    <row r="30" spans="1:16">
      <c r="A30" s="165" t="s">
        <v>271</v>
      </c>
      <c r="B30" s="20" t="s">
        <v>270</v>
      </c>
      <c r="F30" s="167"/>
      <c r="G30" s="20"/>
      <c r="I30" s="20" t="s">
        <v>512</v>
      </c>
      <c r="J30" s="8"/>
      <c r="K30" s="165"/>
    </row>
    <row r="31" spans="1:16">
      <c r="A31" s="164" t="s">
        <v>272</v>
      </c>
      <c r="I31" s="164" t="s">
        <v>513</v>
      </c>
      <c r="J31" s="164"/>
      <c r="K31" s="8"/>
    </row>
    <row r="32" spans="1:16">
      <c r="A32" s="164"/>
    </row>
    <row r="34" spans="1:15">
      <c r="M34" s="164"/>
      <c r="N34" s="164"/>
      <c r="O34" s="164"/>
    </row>
    <row r="35" spans="1:15">
      <c r="N35" s="165"/>
      <c r="O35" s="165"/>
    </row>
    <row r="36" spans="1:15">
      <c r="H36" s="164"/>
      <c r="I36" s="164"/>
      <c r="J36" s="164"/>
    </row>
    <row r="37" spans="1:15">
      <c r="K37" s="164"/>
    </row>
    <row r="38" spans="1:15">
      <c r="K38" s="164"/>
    </row>
    <row r="39" spans="1:15">
      <c r="K39" s="164"/>
    </row>
    <row r="40" spans="1:15">
      <c r="K40" s="164"/>
    </row>
    <row r="41" spans="1:15">
      <c r="K41" s="164"/>
    </row>
    <row r="42" spans="1:15" ht="29.25">
      <c r="A42" s="416" t="s">
        <v>175</v>
      </c>
      <c r="B42" s="416"/>
      <c r="C42" s="416"/>
      <c r="D42" s="416"/>
      <c r="E42" s="416"/>
      <c r="F42" s="416"/>
      <c r="G42" s="416"/>
      <c r="H42" s="416"/>
      <c r="I42" s="416"/>
      <c r="J42" s="416"/>
      <c r="K42" s="416"/>
    </row>
    <row r="43" spans="1:15" ht="29.25">
      <c r="A43" s="416" t="s">
        <v>36</v>
      </c>
      <c r="B43" s="416"/>
      <c r="C43" s="416"/>
      <c r="D43" s="416"/>
      <c r="E43" s="416"/>
      <c r="F43" s="416"/>
      <c r="G43" s="416"/>
      <c r="H43" s="416"/>
      <c r="I43" s="416"/>
      <c r="J43" s="416"/>
      <c r="K43" s="416"/>
    </row>
    <row r="44" spans="1:15" ht="29.25">
      <c r="A44" s="416" t="s">
        <v>517</v>
      </c>
      <c r="B44" s="416"/>
      <c r="C44" s="416"/>
      <c r="D44" s="416"/>
      <c r="E44" s="416"/>
      <c r="F44" s="416"/>
      <c r="G44" s="416"/>
      <c r="H44" s="416"/>
      <c r="I44" s="416"/>
      <c r="J44" s="416"/>
      <c r="K44" s="416"/>
    </row>
    <row r="45" spans="1:15">
      <c r="A45" s="417"/>
      <c r="B45" s="417"/>
      <c r="C45" s="417"/>
      <c r="D45" s="417"/>
      <c r="E45" s="417"/>
      <c r="F45" s="417"/>
      <c r="G45" s="417"/>
      <c r="H45" s="417"/>
      <c r="I45" s="417"/>
      <c r="J45" s="417"/>
      <c r="K45" s="417"/>
    </row>
    <row r="46" spans="1:15">
      <c r="A46" s="2"/>
      <c r="B46" s="2"/>
      <c r="C46" s="2"/>
      <c r="D46" s="2"/>
      <c r="E46" s="2"/>
      <c r="F46" s="2"/>
      <c r="G46" s="166" t="s">
        <v>49</v>
      </c>
      <c r="H46" s="2"/>
      <c r="I46" s="2" t="s">
        <v>446</v>
      </c>
      <c r="J46" s="2"/>
      <c r="K46" s="2" t="s">
        <v>445</v>
      </c>
    </row>
    <row r="47" spans="1:15">
      <c r="A47" s="2"/>
      <c r="B47" s="2"/>
      <c r="C47" s="2"/>
      <c r="D47" s="2"/>
      <c r="E47" s="2"/>
      <c r="F47" s="2"/>
      <c r="G47" s="166"/>
      <c r="H47" s="2"/>
      <c r="I47" s="2"/>
      <c r="J47" s="2"/>
      <c r="K47" s="158"/>
    </row>
    <row r="48" spans="1:15" ht="24.75" thickBot="1">
      <c r="A48" s="159" t="s">
        <v>38</v>
      </c>
      <c r="G48" s="167">
        <v>2</v>
      </c>
      <c r="I48" s="160">
        <v>107317508.90000001</v>
      </c>
      <c r="K48" s="160">
        <v>94710478.900000006</v>
      </c>
    </row>
    <row r="49" spans="1:12" ht="24.75" thickTop="1">
      <c r="A49" s="159" t="s">
        <v>244</v>
      </c>
      <c r="K49" s="18"/>
    </row>
    <row r="50" spans="1:12">
      <c r="A50" s="159" t="s">
        <v>245</v>
      </c>
      <c r="K50" s="18"/>
    </row>
    <row r="51" spans="1:12">
      <c r="A51" s="398" t="s">
        <v>298</v>
      </c>
      <c r="G51" s="167">
        <v>3</v>
      </c>
      <c r="I51" s="20">
        <v>78509062.680000007</v>
      </c>
      <c r="K51" s="20">
        <v>69815773.640000001</v>
      </c>
    </row>
    <row r="52" spans="1:12">
      <c r="A52" s="398" t="s">
        <v>179</v>
      </c>
      <c r="F52" s="18"/>
      <c r="G52" s="167">
        <v>4</v>
      </c>
      <c r="H52" s="8"/>
      <c r="I52" s="50">
        <v>56800</v>
      </c>
      <c r="J52" s="8"/>
      <c r="K52" s="20">
        <v>77800</v>
      </c>
    </row>
    <row r="53" spans="1:12">
      <c r="A53" s="398" t="s">
        <v>180</v>
      </c>
      <c r="G53" s="167">
        <v>5</v>
      </c>
      <c r="I53" s="50">
        <v>54127</v>
      </c>
      <c r="K53" s="20">
        <v>59516</v>
      </c>
    </row>
    <row r="54" spans="1:12">
      <c r="A54" s="398" t="s">
        <v>181</v>
      </c>
      <c r="G54" s="167">
        <v>5</v>
      </c>
      <c r="I54" s="50">
        <v>119879.44</v>
      </c>
      <c r="K54" s="20">
        <v>147894.85999999999</v>
      </c>
    </row>
    <row r="55" spans="1:12">
      <c r="A55" s="398" t="s">
        <v>234</v>
      </c>
      <c r="G55" s="167">
        <v>5</v>
      </c>
      <c r="I55" s="20">
        <v>2816</v>
      </c>
      <c r="K55" s="20">
        <v>2616</v>
      </c>
      <c r="L55" s="161"/>
    </row>
    <row r="56" spans="1:12">
      <c r="A56" s="398" t="s">
        <v>256</v>
      </c>
      <c r="G56" s="167">
        <v>6</v>
      </c>
      <c r="I56" s="20">
        <v>165000</v>
      </c>
      <c r="K56" s="20">
        <v>240000</v>
      </c>
    </row>
    <row r="57" spans="1:12" ht="24.75" thickBot="1">
      <c r="A57" s="400" t="s">
        <v>258</v>
      </c>
      <c r="B57" s="395"/>
      <c r="I57" s="162">
        <f>SUM(I51:I56)</f>
        <v>78907685.120000005</v>
      </c>
      <c r="K57" s="162">
        <f>SUM(K51:K56)</f>
        <v>70343600.5</v>
      </c>
      <c r="L57" s="161"/>
    </row>
    <row r="58" spans="1:12" ht="24.75" thickTop="1">
      <c r="A58" s="159"/>
      <c r="I58" s="172"/>
      <c r="K58" s="172"/>
      <c r="L58" s="161"/>
    </row>
    <row r="59" spans="1:12">
      <c r="A59" s="401" t="s">
        <v>300</v>
      </c>
      <c r="B59" s="396"/>
      <c r="K59" s="18"/>
    </row>
    <row r="60" spans="1:12">
      <c r="K60" s="20">
        <f>'หมายเหต 2,3,5'!I81</f>
        <v>0</v>
      </c>
    </row>
    <row r="61" spans="1:12">
      <c r="K61" s="20">
        <f>หมายเหตุ6!H57</f>
        <v>0</v>
      </c>
    </row>
    <row r="62" spans="1:12" ht="24.75" thickBot="1">
      <c r="A62" s="399" t="s">
        <v>301</v>
      </c>
      <c r="I62" s="359"/>
      <c r="K62" s="162">
        <f>SUM(K60:K61)</f>
        <v>0</v>
      </c>
    </row>
    <row r="63" spans="1:12" ht="25.5" thickTop="1" thickBot="1">
      <c r="A63" s="8" t="s">
        <v>302</v>
      </c>
      <c r="I63" s="162">
        <f>SUM(I57+I62)</f>
        <v>78907685.120000005</v>
      </c>
      <c r="K63" s="162">
        <f>SUM(K57+K62)</f>
        <v>70343600.5</v>
      </c>
    </row>
    <row r="64" spans="1:12" ht="24.75" thickTop="1">
      <c r="K64" s="172"/>
    </row>
    <row r="65" spans="1:12">
      <c r="A65" s="159" t="s">
        <v>269</v>
      </c>
    </row>
    <row r="66" spans="1:12">
      <c r="A66" s="159"/>
    </row>
    <row r="67" spans="1:12">
      <c r="A67" s="159"/>
      <c r="K67" s="165"/>
      <c r="L67" s="165"/>
    </row>
    <row r="68" spans="1:12">
      <c r="A68" s="159"/>
      <c r="K68" s="164"/>
    </row>
    <row r="69" spans="1:12">
      <c r="A69" s="159"/>
    </row>
    <row r="70" spans="1:12">
      <c r="A70" s="159"/>
    </row>
    <row r="71" spans="1:12">
      <c r="A71" s="159"/>
    </row>
    <row r="72" spans="1:12">
      <c r="A72" s="159"/>
    </row>
    <row r="74" spans="1:12">
      <c r="A74" s="164"/>
      <c r="C74" s="164"/>
      <c r="D74" s="164"/>
      <c r="E74" s="164"/>
      <c r="F74" s="164"/>
      <c r="H74" s="164"/>
      <c r="I74" s="164"/>
      <c r="J74" s="164"/>
      <c r="K74" s="164"/>
      <c r="L74" s="164"/>
    </row>
    <row r="75" spans="1:12">
      <c r="A75" s="165"/>
      <c r="B75" s="165"/>
      <c r="C75" s="165"/>
      <c r="D75" s="165"/>
      <c r="E75" s="165"/>
      <c r="F75" s="165"/>
      <c r="H75" s="165"/>
      <c r="I75" s="165"/>
      <c r="J75" s="165"/>
      <c r="K75" s="165"/>
    </row>
    <row r="76" spans="1:12">
      <c r="A76" s="164"/>
      <c r="G76" s="8"/>
      <c r="H76" s="8"/>
      <c r="I76" s="8"/>
      <c r="J76" s="8"/>
      <c r="K76" s="8"/>
    </row>
    <row r="77" spans="1:12">
      <c r="G77" s="8"/>
      <c r="H77" s="8"/>
      <c r="I77" s="8"/>
      <c r="J77" s="8"/>
      <c r="K77" s="8"/>
    </row>
    <row r="78" spans="1:12">
      <c r="K78" s="164"/>
      <c r="L78" s="164"/>
    </row>
    <row r="79" spans="1:12">
      <c r="K79" s="165"/>
      <c r="L79" s="165"/>
    </row>
    <row r="80" spans="1:12">
      <c r="K80" s="164"/>
    </row>
  </sheetData>
  <mergeCells count="8">
    <mergeCell ref="A43:K43"/>
    <mergeCell ref="A44:K44"/>
    <mergeCell ref="A45:K45"/>
    <mergeCell ref="A2:K2"/>
    <mergeCell ref="A3:K3"/>
    <mergeCell ref="A4:K4"/>
    <mergeCell ref="A5:K5"/>
    <mergeCell ref="A42:K42"/>
  </mergeCells>
  <phoneticPr fontId="30" type="noConversion"/>
  <pageMargins left="0.9055118110236221" right="0" top="0.19685039370078741" bottom="0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zoomScaleNormal="100" workbookViewId="0">
      <selection activeCell="G57" sqref="G57"/>
    </sheetView>
  </sheetViews>
  <sheetFormatPr defaultRowHeight="23.25"/>
  <cols>
    <col min="1" max="1" width="6.28515625" style="1" customWidth="1"/>
    <col min="2" max="2" width="11.28515625" style="1" customWidth="1"/>
    <col min="3" max="3" width="11" style="1" customWidth="1"/>
    <col min="4" max="4" width="24.5703125" style="1" customWidth="1"/>
    <col min="5" max="5" width="7" style="1" customWidth="1"/>
    <col min="6" max="6" width="3.140625" style="1" customWidth="1"/>
    <col min="7" max="7" width="16.7109375" style="1" customWidth="1"/>
    <col min="8" max="8" width="2" style="1" customWidth="1"/>
    <col min="9" max="9" width="16.5703125" style="3" customWidth="1"/>
    <col min="10" max="10" width="9.140625" style="1" hidden="1" customWidth="1"/>
    <col min="11" max="16384" width="9.140625" style="1"/>
  </cols>
  <sheetData>
    <row r="1" spans="1:12" ht="26.25">
      <c r="A1" s="433" t="s">
        <v>175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</row>
    <row r="2" spans="1:12" s="4" customFormat="1" ht="27.75">
      <c r="A2" s="434" t="s">
        <v>41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</row>
    <row r="3" spans="1:12" s="4" customFormat="1" ht="27.75">
      <c r="A3" s="435" t="s">
        <v>452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</row>
    <row r="4" spans="1:12" s="8" customFormat="1" ht="24">
      <c r="A4" s="5" t="s">
        <v>260</v>
      </c>
      <c r="B4" s="6"/>
      <c r="C4" s="6"/>
      <c r="D4" s="6"/>
      <c r="E4" s="6"/>
      <c r="F4" s="6"/>
      <c r="G4" s="12" t="s">
        <v>446</v>
      </c>
      <c r="H4" s="12"/>
      <c r="I4" s="346" t="s">
        <v>456</v>
      </c>
      <c r="J4" s="6"/>
    </row>
    <row r="5" spans="1:12" ht="6.75" customHeight="1">
      <c r="A5" s="9"/>
      <c r="B5" s="9"/>
      <c r="C5" s="9"/>
      <c r="D5" s="9"/>
      <c r="E5" s="9"/>
      <c r="F5" s="9"/>
      <c r="G5" s="9"/>
      <c r="H5" s="9"/>
      <c r="I5" s="10"/>
      <c r="J5" s="9"/>
    </row>
    <row r="6" spans="1:12" ht="24">
      <c r="A6" s="5" t="s">
        <v>7</v>
      </c>
      <c r="B6" s="6"/>
      <c r="C6" s="6"/>
      <c r="D6" s="6"/>
      <c r="E6" s="6"/>
      <c r="F6" s="6"/>
      <c r="G6" s="331">
        <v>520</v>
      </c>
      <c r="H6" s="331"/>
      <c r="I6" s="11">
        <v>639</v>
      </c>
      <c r="J6" s="9"/>
    </row>
    <row r="7" spans="1:12" ht="24">
      <c r="A7" s="5" t="s">
        <v>42</v>
      </c>
      <c r="B7" s="6"/>
      <c r="C7" s="6"/>
      <c r="D7" s="6"/>
      <c r="E7" s="6"/>
      <c r="F7" s="6"/>
      <c r="G7" s="6"/>
      <c r="H7" s="6"/>
      <c r="I7" s="7"/>
      <c r="J7" s="9"/>
    </row>
    <row r="8" spans="1:12" ht="24">
      <c r="A8" s="5"/>
      <c r="B8" s="5" t="s">
        <v>43</v>
      </c>
      <c r="C8" s="6"/>
      <c r="D8" s="6"/>
      <c r="E8" s="6"/>
      <c r="F8" s="6"/>
      <c r="G8" s="6"/>
      <c r="H8" s="6"/>
      <c r="I8" s="7"/>
      <c r="J8" s="9"/>
    </row>
    <row r="9" spans="1:12" ht="24">
      <c r="A9" s="5"/>
      <c r="B9" s="5"/>
      <c r="C9" s="6" t="s">
        <v>261</v>
      </c>
      <c r="D9" s="6"/>
      <c r="E9" s="6"/>
      <c r="F9" s="6"/>
      <c r="G9" s="331">
        <v>20606860.039999999</v>
      </c>
      <c r="H9" s="331"/>
      <c r="I9" s="7">
        <v>17026961.600000001</v>
      </c>
      <c r="J9" s="9"/>
    </row>
    <row r="10" spans="1:12" ht="24">
      <c r="A10" s="5"/>
      <c r="B10" s="5"/>
      <c r="C10" s="6" t="s">
        <v>262</v>
      </c>
      <c r="D10" s="6"/>
      <c r="E10" s="6"/>
      <c r="F10" s="6"/>
      <c r="G10" s="331">
        <v>18951787.699999999</v>
      </c>
      <c r="H10" s="331"/>
      <c r="I10" s="7">
        <v>11683331.220000001</v>
      </c>
      <c r="J10" s="9"/>
    </row>
    <row r="11" spans="1:12" ht="24">
      <c r="A11" s="5"/>
      <c r="B11" s="5"/>
      <c r="C11" s="6" t="s">
        <v>263</v>
      </c>
      <c r="D11" s="6"/>
      <c r="E11" s="6"/>
      <c r="F11" s="6"/>
      <c r="G11" s="331">
        <v>12796125.23</v>
      </c>
      <c r="H11" s="331"/>
      <c r="I11" s="7">
        <v>12653123.800000001</v>
      </c>
      <c r="J11" s="9"/>
    </row>
    <row r="12" spans="1:12" ht="24">
      <c r="A12" s="5"/>
      <c r="B12" s="5" t="s">
        <v>177</v>
      </c>
      <c r="C12" s="6"/>
      <c r="D12" s="6"/>
      <c r="E12" s="6"/>
      <c r="F12" s="6"/>
      <c r="G12" s="6"/>
      <c r="H12" s="6"/>
      <c r="I12" s="7"/>
      <c r="J12" s="9"/>
    </row>
    <row r="13" spans="1:12" ht="24">
      <c r="A13" s="5"/>
      <c r="B13" s="5"/>
      <c r="C13" s="6" t="s">
        <v>264</v>
      </c>
      <c r="D13" s="6"/>
      <c r="E13" s="6"/>
      <c r="F13" s="6"/>
      <c r="G13" s="331">
        <v>7417360.6299999999</v>
      </c>
      <c r="H13" s="6"/>
      <c r="I13" s="7">
        <v>13055788.800000001</v>
      </c>
      <c r="J13" s="9"/>
    </row>
    <row r="14" spans="1:12" ht="24">
      <c r="A14" s="5"/>
      <c r="B14" s="5"/>
      <c r="C14" s="6" t="s">
        <v>265</v>
      </c>
      <c r="D14" s="6"/>
      <c r="E14" s="6"/>
      <c r="F14" s="6"/>
      <c r="G14" s="331">
        <v>612772.64</v>
      </c>
      <c r="H14" s="6"/>
      <c r="I14" s="7">
        <v>526101.16</v>
      </c>
      <c r="J14" s="9"/>
    </row>
    <row r="15" spans="1:12" ht="24">
      <c r="A15" s="5"/>
      <c r="B15" s="5" t="s">
        <v>176</v>
      </c>
      <c r="C15" s="6"/>
      <c r="D15" s="6"/>
      <c r="E15" s="6"/>
      <c r="F15" s="6"/>
      <c r="G15" s="6"/>
      <c r="H15" s="6"/>
      <c r="I15" s="7"/>
      <c r="J15" s="9"/>
    </row>
    <row r="16" spans="1:12" ht="24">
      <c r="A16" s="5"/>
      <c r="B16" s="5"/>
      <c r="C16" s="6" t="s">
        <v>266</v>
      </c>
      <c r="D16" s="6"/>
      <c r="E16" s="6"/>
      <c r="F16" s="6"/>
      <c r="G16" s="331">
        <v>13189849.449999999</v>
      </c>
      <c r="H16" s="331"/>
      <c r="I16" s="7">
        <v>12891963.98</v>
      </c>
      <c r="J16" s="9"/>
    </row>
    <row r="17" spans="1:12" ht="24">
      <c r="A17" s="5"/>
      <c r="B17" s="5"/>
      <c r="C17" s="6" t="s">
        <v>267</v>
      </c>
      <c r="D17" s="6"/>
      <c r="E17" s="6"/>
      <c r="F17" s="6"/>
      <c r="G17" s="331">
        <v>841356.1</v>
      </c>
      <c r="H17" s="331"/>
      <c r="I17" s="7">
        <v>737188.73</v>
      </c>
      <c r="J17" s="9"/>
    </row>
    <row r="18" spans="1:12" ht="24">
      <c r="A18" s="5"/>
      <c r="B18" s="5" t="s">
        <v>178</v>
      </c>
      <c r="C18" s="6"/>
      <c r="D18" s="6"/>
      <c r="E18" s="6"/>
      <c r="F18" s="6"/>
      <c r="G18" s="331"/>
      <c r="H18" s="331"/>
      <c r="I18" s="7"/>
      <c r="J18" s="9"/>
    </row>
    <row r="19" spans="1:12" ht="24">
      <c r="A19" s="5"/>
      <c r="B19" s="5"/>
      <c r="C19" s="6" t="s">
        <v>268</v>
      </c>
      <c r="D19" s="6"/>
      <c r="E19" s="6"/>
      <c r="F19" s="6"/>
      <c r="G19" s="331">
        <v>4092430.89</v>
      </c>
      <c r="H19" s="331"/>
      <c r="I19" s="7">
        <v>1240675.3500000001</v>
      </c>
      <c r="J19" s="9"/>
    </row>
    <row r="20" spans="1:12" ht="24">
      <c r="A20" s="5"/>
      <c r="B20" s="5"/>
      <c r="C20" s="6"/>
      <c r="D20" s="6"/>
      <c r="E20" s="6"/>
      <c r="F20" s="6"/>
      <c r="G20" s="6"/>
      <c r="H20" s="6"/>
      <c r="I20" s="7"/>
      <c r="J20" s="9"/>
    </row>
    <row r="21" spans="1:12" ht="24.75" thickBot="1">
      <c r="A21" s="418" t="s">
        <v>44</v>
      </c>
      <c r="B21" s="418"/>
      <c r="C21" s="418"/>
      <c r="D21" s="418"/>
      <c r="E21" s="418"/>
      <c r="F21" s="12"/>
      <c r="G21" s="332">
        <f>SUM(G6:G20)</f>
        <v>78509062.679999992</v>
      </c>
      <c r="H21" s="332"/>
      <c r="I21" s="19">
        <f>SUM(I6:I20)</f>
        <v>69815773.640000001</v>
      </c>
      <c r="J21" s="9"/>
    </row>
    <row r="22" spans="1:12" ht="24.75" thickTop="1">
      <c r="A22" s="12"/>
      <c r="B22" s="12"/>
      <c r="C22" s="12"/>
      <c r="D22" s="12"/>
      <c r="E22" s="12"/>
      <c r="F22" s="12"/>
      <c r="G22" s="12"/>
      <c r="H22" s="12"/>
      <c r="I22" s="13"/>
      <c r="J22" s="9"/>
    </row>
    <row r="23" spans="1:12">
      <c r="J23" s="10"/>
    </row>
    <row r="24" spans="1:12" ht="6" customHeight="1">
      <c r="J24" s="16"/>
    </row>
    <row r="25" spans="1:12" ht="26.25">
      <c r="A25" s="174"/>
      <c r="B25" s="175"/>
      <c r="C25" s="175"/>
      <c r="D25" s="175"/>
      <c r="E25" s="175"/>
      <c r="F25" s="175"/>
      <c r="G25" s="175"/>
      <c r="H25" s="175"/>
      <c r="I25" s="176"/>
      <c r="J25" s="151"/>
      <c r="K25" s="151"/>
    </row>
    <row r="26" spans="1:12" ht="26.25">
      <c r="A26" s="14" t="s">
        <v>331</v>
      </c>
      <c r="B26" s="9"/>
      <c r="C26" s="9"/>
      <c r="D26" s="9"/>
      <c r="E26" s="9"/>
      <c r="F26" s="9"/>
      <c r="G26" s="9"/>
      <c r="H26" s="9"/>
      <c r="I26" s="10"/>
      <c r="J26" s="146"/>
      <c r="K26" s="146"/>
      <c r="L26" s="146"/>
    </row>
    <row r="27" spans="1:12" ht="26.25">
      <c r="A27" s="14" t="s">
        <v>446</v>
      </c>
      <c r="B27" s="9"/>
      <c r="C27" s="9"/>
      <c r="D27" s="9"/>
      <c r="E27" s="9"/>
      <c r="F27" s="9"/>
      <c r="G27" s="9"/>
      <c r="H27" s="9"/>
      <c r="I27" s="10"/>
      <c r="J27" s="146"/>
      <c r="K27" s="146"/>
      <c r="L27" s="146"/>
    </row>
    <row r="28" spans="1:12" ht="24">
      <c r="A28" s="419" t="s">
        <v>303</v>
      </c>
      <c r="B28" s="428"/>
      <c r="C28" s="420"/>
      <c r="D28" s="419" t="s">
        <v>275</v>
      </c>
      <c r="E28" s="420"/>
      <c r="F28" s="419" t="s">
        <v>62</v>
      </c>
      <c r="G28" s="428"/>
      <c r="H28" s="337"/>
      <c r="I28" s="429" t="s">
        <v>46</v>
      </c>
      <c r="J28" s="430"/>
      <c r="K28" s="421"/>
      <c r="L28" s="422"/>
    </row>
    <row r="29" spans="1:12" ht="24">
      <c r="A29" s="423" t="s">
        <v>304</v>
      </c>
      <c r="B29" s="424"/>
      <c r="C29" s="425"/>
      <c r="D29" s="419" t="s">
        <v>306</v>
      </c>
      <c r="E29" s="420"/>
      <c r="F29" s="419" t="s">
        <v>307</v>
      </c>
      <c r="G29" s="428"/>
      <c r="H29" s="337"/>
      <c r="I29" s="426">
        <v>24900</v>
      </c>
      <c r="J29" s="427"/>
      <c r="K29" s="421"/>
      <c r="L29" s="422"/>
    </row>
    <row r="30" spans="1:12" ht="24">
      <c r="A30" s="423" t="s">
        <v>305</v>
      </c>
      <c r="B30" s="424"/>
      <c r="C30" s="425"/>
      <c r="D30" s="419" t="s">
        <v>306</v>
      </c>
      <c r="E30" s="420"/>
      <c r="F30" s="419" t="s">
        <v>307</v>
      </c>
      <c r="G30" s="428"/>
      <c r="H30" s="337"/>
      <c r="I30" s="426">
        <v>31900</v>
      </c>
      <c r="J30" s="427"/>
      <c r="K30" s="421"/>
      <c r="L30" s="422"/>
    </row>
    <row r="31" spans="1:12" ht="24">
      <c r="A31" s="333" t="s">
        <v>44</v>
      </c>
      <c r="B31" s="334"/>
      <c r="C31" s="334"/>
      <c r="D31" s="334"/>
      <c r="E31" s="334"/>
      <c r="F31" s="334"/>
      <c r="G31" s="334"/>
      <c r="H31" s="334"/>
      <c r="I31" s="336">
        <f>SUM(I29:J30)</f>
        <v>56800</v>
      </c>
      <c r="J31" s="335"/>
      <c r="K31" s="431"/>
      <c r="L31" s="432"/>
    </row>
    <row r="32" spans="1:12" ht="24">
      <c r="A32" s="1" t="s">
        <v>445</v>
      </c>
      <c r="J32" s="6"/>
    </row>
    <row r="33" spans="1:12" ht="24">
      <c r="A33" s="419" t="s">
        <v>303</v>
      </c>
      <c r="B33" s="428"/>
      <c r="C33" s="420"/>
      <c r="D33" s="419" t="s">
        <v>275</v>
      </c>
      <c r="E33" s="420"/>
      <c r="F33" s="419" t="s">
        <v>62</v>
      </c>
      <c r="G33" s="428"/>
      <c r="H33" s="337"/>
      <c r="I33" s="429" t="s">
        <v>46</v>
      </c>
      <c r="J33" s="437"/>
      <c r="K33" s="421"/>
      <c r="L33" s="422"/>
    </row>
    <row r="34" spans="1:12" ht="24">
      <c r="A34" s="423" t="s">
        <v>304</v>
      </c>
      <c r="B34" s="424"/>
      <c r="C34" s="425"/>
      <c r="D34" s="419" t="s">
        <v>306</v>
      </c>
      <c r="E34" s="420"/>
      <c r="F34" s="419" t="s">
        <v>307</v>
      </c>
      <c r="G34" s="428"/>
      <c r="H34" s="337"/>
      <c r="I34" s="426">
        <v>38900</v>
      </c>
      <c r="J34" s="436"/>
      <c r="K34" s="421"/>
      <c r="L34" s="422"/>
    </row>
    <row r="35" spans="1:12" ht="24">
      <c r="A35" s="423" t="s">
        <v>305</v>
      </c>
      <c r="B35" s="424"/>
      <c r="C35" s="425"/>
      <c r="D35" s="419" t="s">
        <v>306</v>
      </c>
      <c r="E35" s="420"/>
      <c r="F35" s="419" t="s">
        <v>307</v>
      </c>
      <c r="G35" s="428"/>
      <c r="H35" s="337"/>
      <c r="I35" s="426">
        <v>38900</v>
      </c>
      <c r="J35" s="436"/>
      <c r="K35" s="421"/>
      <c r="L35" s="422"/>
    </row>
    <row r="36" spans="1:12" ht="24">
      <c r="A36" s="333" t="s">
        <v>44</v>
      </c>
      <c r="B36" s="334"/>
      <c r="C36" s="334"/>
      <c r="D36" s="334"/>
      <c r="E36" s="334"/>
      <c r="F36" s="334"/>
      <c r="G36" s="334"/>
      <c r="H36" s="334"/>
      <c r="I36" s="336">
        <f>SUM(I34:J35)</f>
        <v>77800</v>
      </c>
      <c r="J36" s="334"/>
      <c r="K36" s="431"/>
      <c r="L36" s="432"/>
    </row>
    <row r="37" spans="1:12" ht="24">
      <c r="J37" s="6"/>
    </row>
    <row r="40" spans="1:12" ht="26.25">
      <c r="A40" s="14" t="s">
        <v>333</v>
      </c>
      <c r="B40" s="9"/>
      <c r="C40" s="9"/>
      <c r="D40" s="9"/>
      <c r="E40" s="9"/>
      <c r="F40" s="9"/>
      <c r="G40" s="9"/>
      <c r="H40" s="9"/>
      <c r="I40" s="10"/>
    </row>
    <row r="41" spans="1:12" ht="29.25">
      <c r="A41" s="15"/>
      <c r="B41" s="15"/>
      <c r="C41" s="15"/>
      <c r="D41" s="15"/>
      <c r="E41" s="15"/>
      <c r="F41" s="15"/>
      <c r="G41" s="15" t="s">
        <v>446</v>
      </c>
      <c r="H41" s="15"/>
      <c r="I41" s="345" t="s">
        <v>445</v>
      </c>
    </row>
    <row r="42" spans="1:12" ht="24">
      <c r="A42" s="6"/>
      <c r="B42" s="17" t="str">
        <f>บช.5!B38</f>
        <v>ภาษีหัก ณ ที่จ่าย</v>
      </c>
      <c r="C42" s="6"/>
      <c r="D42" s="6"/>
      <c r="E42" s="6"/>
      <c r="F42" s="6"/>
      <c r="G42" s="331">
        <v>8719.4599999999991</v>
      </c>
      <c r="H42" s="331"/>
      <c r="I42" s="7">
        <v>7873.26</v>
      </c>
    </row>
    <row r="43" spans="1:12" ht="24">
      <c r="A43" s="6"/>
      <c r="B43" s="17" t="str">
        <f>บช.5!B39</f>
        <v>เงินประกันสัญญา</v>
      </c>
      <c r="C43" s="6"/>
      <c r="D43" s="6"/>
      <c r="E43" s="6"/>
      <c r="F43" s="6"/>
      <c r="G43" s="331">
        <v>340375</v>
      </c>
      <c r="H43" s="331"/>
      <c r="I43" s="7">
        <v>330475</v>
      </c>
    </row>
    <row r="44" spans="1:12" ht="24">
      <c r="A44" s="6"/>
      <c r="B44" s="17" t="str">
        <f>บช.5!B40</f>
        <v>ค่าใช้จ่ายในการจัดเก็บ ภาษีบำรุงท้องที่  5%</v>
      </c>
      <c r="C44" s="6"/>
      <c r="D44" s="6"/>
      <c r="E44" s="6"/>
      <c r="F44" s="6"/>
      <c r="G44" s="331">
        <v>39896.42</v>
      </c>
      <c r="H44" s="331"/>
      <c r="I44" s="7">
        <v>34529.620000000003</v>
      </c>
    </row>
    <row r="45" spans="1:12" ht="24">
      <c r="A45" s="6"/>
      <c r="B45" s="17" t="str">
        <f>บช.5!B41</f>
        <v>เงินส่วนลด ภบท 6 %</v>
      </c>
      <c r="C45" s="6"/>
      <c r="D45" s="6"/>
      <c r="E45" s="6"/>
      <c r="F45" s="6"/>
      <c r="G45" s="331">
        <v>47759.28</v>
      </c>
      <c r="H45" s="331"/>
      <c r="I45" s="7">
        <v>41319.120000000003</v>
      </c>
    </row>
    <row r="46" spans="1:12" ht="24">
      <c r="A46" s="6"/>
      <c r="B46" s="17" t="str">
        <f>บช.5!B42</f>
        <v>เงินทุนโครการเศรษฐกิจชุมชน</v>
      </c>
      <c r="C46" s="6"/>
      <c r="D46" s="6"/>
      <c r="E46" s="6"/>
      <c r="F46" s="6"/>
      <c r="G46" s="331">
        <v>777772.64</v>
      </c>
      <c r="H46" s="331"/>
      <c r="I46" s="7">
        <v>766101.16</v>
      </c>
    </row>
    <row r="47" spans="1:12" ht="24">
      <c r="A47" s="6"/>
      <c r="B47" s="17" t="str">
        <f>บช.5!B43</f>
        <v>ค่าปรับจราจรทางบก</v>
      </c>
      <c r="C47" s="6"/>
      <c r="D47" s="6"/>
      <c r="E47" s="6"/>
      <c r="F47" s="6"/>
      <c r="G47" s="331">
        <v>3350</v>
      </c>
      <c r="H47" s="331"/>
      <c r="I47" s="7">
        <v>3200</v>
      </c>
    </row>
    <row r="48" spans="1:12" ht="24">
      <c r="A48" s="6"/>
      <c r="B48" s="17" t="str">
        <f>บช.5!B44</f>
        <v>ค่าพาหนะสำรองข้อมูลผู้พิการ</v>
      </c>
      <c r="C48" s="6"/>
      <c r="D48" s="6"/>
      <c r="E48" s="6"/>
      <c r="F48" s="6"/>
      <c r="G48" s="331">
        <v>3000</v>
      </c>
      <c r="H48" s="331"/>
      <c r="I48" s="7">
        <f>บช.5!S44</f>
        <v>3000</v>
      </c>
    </row>
    <row r="49" spans="1:9" ht="24">
      <c r="A49" s="6"/>
      <c r="B49" s="17" t="s">
        <v>233</v>
      </c>
      <c r="C49" s="6"/>
      <c r="D49" s="6"/>
      <c r="E49" s="6"/>
      <c r="F49" s="6"/>
      <c r="G49" s="331">
        <v>10878</v>
      </c>
      <c r="H49" s="331"/>
      <c r="I49" s="7">
        <v>11333</v>
      </c>
    </row>
    <row r="50" spans="1:9" ht="24">
      <c r="A50" s="6"/>
      <c r="B50" s="17" t="s">
        <v>170</v>
      </c>
      <c r="C50" s="6"/>
      <c r="D50" s="6"/>
      <c r="E50" s="6"/>
      <c r="F50" s="6"/>
      <c r="G50" s="331">
        <v>16900</v>
      </c>
      <c r="H50" s="331"/>
      <c r="I50" s="7">
        <v>16900</v>
      </c>
    </row>
    <row r="51" spans="1:9" ht="24">
      <c r="A51" s="6"/>
      <c r="B51" s="17" t="s">
        <v>230</v>
      </c>
      <c r="C51" s="6"/>
      <c r="D51" s="6"/>
      <c r="E51" s="6"/>
      <c r="F51" s="6"/>
      <c r="G51" s="331">
        <v>700</v>
      </c>
      <c r="H51" s="331"/>
      <c r="I51" s="7">
        <v>946</v>
      </c>
    </row>
    <row r="52" spans="1:9" ht="24">
      <c r="A52" s="6"/>
      <c r="B52" s="17" t="s">
        <v>453</v>
      </c>
      <c r="C52" s="6"/>
      <c r="D52" s="6"/>
      <c r="E52" s="6"/>
      <c r="F52" s="6"/>
      <c r="G52" s="331">
        <v>215080</v>
      </c>
      <c r="H52" s="354"/>
      <c r="I52" s="7"/>
    </row>
    <row r="53" spans="1:9" ht="24.75" thickBot="1">
      <c r="A53" s="418" t="s">
        <v>44</v>
      </c>
      <c r="B53" s="418"/>
      <c r="C53" s="418"/>
      <c r="D53" s="418"/>
      <c r="E53" s="418"/>
      <c r="F53" s="12"/>
      <c r="G53" s="332">
        <f>SUM(G42:G52)</f>
        <v>1464430.8</v>
      </c>
      <c r="H53" s="356"/>
      <c r="I53" s="19">
        <f>SUM(I42:I51)</f>
        <v>1215677.1600000001</v>
      </c>
    </row>
    <row r="54" spans="1:9" ht="24" thickTop="1"/>
  </sheetData>
  <mergeCells count="37">
    <mergeCell ref="K36:L36"/>
    <mergeCell ref="D33:E33"/>
    <mergeCell ref="I33:J33"/>
    <mergeCell ref="K33:L33"/>
    <mergeCell ref="A34:C34"/>
    <mergeCell ref="D34:E34"/>
    <mergeCell ref="F33:G33"/>
    <mergeCell ref="F34:G34"/>
    <mergeCell ref="F35:G35"/>
    <mergeCell ref="I34:J34"/>
    <mergeCell ref="K34:L34"/>
    <mergeCell ref="A1:L1"/>
    <mergeCell ref="A2:L2"/>
    <mergeCell ref="A3:L3"/>
    <mergeCell ref="A35:C35"/>
    <mergeCell ref="D35:E35"/>
    <mergeCell ref="I35:J35"/>
    <mergeCell ref="K35:L35"/>
    <mergeCell ref="F28:G28"/>
    <mergeCell ref="D30:E30"/>
    <mergeCell ref="A21:E21"/>
    <mergeCell ref="A53:E53"/>
    <mergeCell ref="D28:E28"/>
    <mergeCell ref="K28:L28"/>
    <mergeCell ref="D29:E29"/>
    <mergeCell ref="K29:L29"/>
    <mergeCell ref="A30:C30"/>
    <mergeCell ref="I29:J29"/>
    <mergeCell ref="A28:C28"/>
    <mergeCell ref="I28:J28"/>
    <mergeCell ref="A29:C29"/>
    <mergeCell ref="I30:J30"/>
    <mergeCell ref="K30:L30"/>
    <mergeCell ref="K31:L31"/>
    <mergeCell ref="A33:C33"/>
    <mergeCell ref="F29:G29"/>
    <mergeCell ref="F30:G30"/>
  </mergeCells>
  <phoneticPr fontId="30" type="noConversion"/>
  <pageMargins left="0.9055118110236221" right="0.31496062992125984" top="0.74803149606299213" bottom="0.74803149606299213" header="0.11811023622047245" footer="0.11811023622047245"/>
  <pageSetup paperSize="9" scale="85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workbookViewId="0">
      <selection activeCell="D8" sqref="D8"/>
    </sheetView>
  </sheetViews>
  <sheetFormatPr defaultRowHeight="23.25"/>
  <cols>
    <col min="1" max="1" width="4.7109375" style="22" customWidth="1"/>
    <col min="2" max="2" width="5.5703125" style="22" customWidth="1"/>
    <col min="3" max="3" width="28.7109375" style="22" customWidth="1"/>
    <col min="4" max="4" width="16.140625" style="22" customWidth="1"/>
    <col min="5" max="5" width="13.85546875" style="22" customWidth="1"/>
    <col min="6" max="6" width="14.140625" style="22" customWidth="1"/>
    <col min="7" max="7" width="13" style="36" customWidth="1"/>
    <col min="8" max="8" width="12.28515625" style="36" customWidth="1"/>
    <col min="9" max="9" width="1.42578125" style="36" customWidth="1"/>
    <col min="10" max="10" width="13.7109375" style="36" customWidth="1"/>
    <col min="11" max="11" width="13.5703125" style="22" bestFit="1" customWidth="1"/>
    <col min="12" max="12" width="12.5703125" style="22" customWidth="1"/>
    <col min="13" max="13" width="15.85546875" style="22" customWidth="1"/>
    <col min="14" max="16384" width="9.140625" style="22"/>
  </cols>
  <sheetData>
    <row r="1" spans="1:13" ht="27.75" customHeight="1">
      <c r="A1" s="435" t="s">
        <v>175</v>
      </c>
      <c r="B1" s="435"/>
      <c r="C1" s="435"/>
      <c r="D1" s="435"/>
      <c r="E1" s="435"/>
      <c r="F1" s="435"/>
      <c r="G1" s="435"/>
      <c r="H1" s="435"/>
      <c r="I1" s="435"/>
      <c r="J1" s="435"/>
    </row>
    <row r="2" spans="1:13" ht="26.25">
      <c r="A2" s="435" t="s">
        <v>321</v>
      </c>
      <c r="B2" s="435"/>
      <c r="C2" s="435"/>
      <c r="D2" s="435"/>
      <c r="E2" s="435"/>
      <c r="F2" s="435"/>
      <c r="G2" s="435"/>
      <c r="H2" s="435"/>
      <c r="I2" s="435"/>
      <c r="J2" s="435"/>
    </row>
    <row r="3" spans="1:13" ht="26.25">
      <c r="A3" s="435" t="s">
        <v>452</v>
      </c>
      <c r="B3" s="435"/>
      <c r="C3" s="435"/>
      <c r="D3" s="435"/>
      <c r="E3" s="435"/>
      <c r="F3" s="435"/>
      <c r="G3" s="435"/>
      <c r="H3" s="435"/>
      <c r="I3" s="435"/>
      <c r="J3" s="435"/>
    </row>
    <row r="4" spans="1:13" s="23" customFormat="1" ht="21.75">
      <c r="A4" s="155" t="s">
        <v>334</v>
      </c>
      <c r="G4" s="24"/>
      <c r="H4" s="24"/>
      <c r="I4" s="24"/>
      <c r="J4" s="24"/>
    </row>
    <row r="5" spans="1:13" s="23" customFormat="1" ht="21.75">
      <c r="A5" s="155"/>
      <c r="F5" s="23" t="s">
        <v>446</v>
      </c>
      <c r="G5" s="24"/>
      <c r="H5" s="24"/>
      <c r="I5" s="24"/>
      <c r="J5" s="24" t="s">
        <v>445</v>
      </c>
    </row>
    <row r="6" spans="1:13" s="23" customFormat="1">
      <c r="A6" s="25" t="s">
        <v>447</v>
      </c>
      <c r="B6" s="22"/>
      <c r="C6" s="22"/>
      <c r="D6" s="22"/>
      <c r="E6" s="31"/>
      <c r="F6" s="45">
        <v>35767768.840000004</v>
      </c>
      <c r="G6" s="26"/>
      <c r="H6" s="26"/>
      <c r="I6" s="26"/>
      <c r="J6" s="384">
        <v>26717778.32</v>
      </c>
      <c r="M6" s="325"/>
    </row>
    <row r="7" spans="1:13" s="23" customFormat="1">
      <c r="A7" s="27"/>
      <c r="B7" s="22" t="s">
        <v>51</v>
      </c>
      <c r="C7" s="22"/>
      <c r="D7" s="31">
        <v>17167481.010000002</v>
      </c>
      <c r="E7" s="22"/>
      <c r="F7" s="22"/>
      <c r="G7" s="26">
        <v>12300417.26</v>
      </c>
      <c r="H7" s="21"/>
      <c r="I7" s="21"/>
      <c r="J7" s="26"/>
      <c r="K7" s="324"/>
    </row>
    <row r="8" spans="1:13" s="23" customFormat="1" ht="25.5">
      <c r="A8" s="27"/>
      <c r="B8" s="22" t="s">
        <v>52</v>
      </c>
      <c r="C8" s="22"/>
      <c r="D8" s="387">
        <v>4291870.25</v>
      </c>
      <c r="E8" s="22"/>
      <c r="F8" s="22"/>
      <c r="G8" s="28">
        <v>3075104.32</v>
      </c>
      <c r="H8" s="21"/>
      <c r="I8" s="21"/>
      <c r="J8" s="26"/>
      <c r="K8" s="326"/>
      <c r="L8" s="29"/>
    </row>
    <row r="9" spans="1:13" s="23" customFormat="1">
      <c r="A9" s="27"/>
      <c r="B9" s="22" t="s">
        <v>53</v>
      </c>
      <c r="C9" s="22"/>
      <c r="D9" s="22"/>
      <c r="E9" s="22"/>
      <c r="F9" s="22"/>
      <c r="G9" s="21"/>
      <c r="H9" s="21"/>
      <c r="I9" s="21"/>
      <c r="J9" s="26"/>
    </row>
    <row r="10" spans="1:13" s="23" customFormat="1">
      <c r="A10" s="27" t="s">
        <v>320</v>
      </c>
      <c r="B10" s="22" t="s">
        <v>54</v>
      </c>
      <c r="C10" s="22"/>
      <c r="D10" s="22"/>
      <c r="E10" s="31">
        <f>SUM(D7-D8)</f>
        <v>12875610.760000002</v>
      </c>
      <c r="F10" s="22"/>
      <c r="G10" s="111"/>
      <c r="H10" s="111">
        <v>9225312.9399999995</v>
      </c>
      <c r="I10" s="111"/>
      <c r="J10" s="26"/>
      <c r="K10" s="324"/>
    </row>
    <row r="11" spans="1:13" s="23" customFormat="1">
      <c r="A11" s="27"/>
      <c r="B11" s="22" t="s">
        <v>450</v>
      </c>
      <c r="C11" s="22"/>
      <c r="D11" s="22"/>
      <c r="E11" s="31">
        <v>85266</v>
      </c>
      <c r="F11" s="22"/>
      <c r="G11" s="21"/>
      <c r="H11" s="21">
        <v>82220.5</v>
      </c>
      <c r="I11" s="21"/>
      <c r="J11" s="26"/>
    </row>
    <row r="12" spans="1:13" s="23" customFormat="1">
      <c r="A12" s="27"/>
      <c r="B12" s="22" t="s">
        <v>449</v>
      </c>
      <c r="C12" s="22"/>
      <c r="D12" s="22"/>
      <c r="E12" s="31">
        <v>245196.07</v>
      </c>
      <c r="F12" s="22"/>
      <c r="G12" s="21"/>
      <c r="H12" s="21">
        <v>39896.269999999997</v>
      </c>
      <c r="I12" s="21"/>
      <c r="J12" s="26"/>
    </row>
    <row r="13" spans="1:13" s="23" customFormat="1">
      <c r="A13" s="27"/>
      <c r="B13" s="22" t="s">
        <v>448</v>
      </c>
      <c r="C13" s="22"/>
      <c r="D13" s="22"/>
      <c r="E13" s="31">
        <v>19000</v>
      </c>
      <c r="F13" s="22"/>
      <c r="G13" s="21"/>
      <c r="H13" s="21"/>
      <c r="I13" s="21"/>
      <c r="J13" s="26"/>
    </row>
    <row r="14" spans="1:13" s="23" customFormat="1">
      <c r="A14" s="27"/>
      <c r="B14" s="22" t="s">
        <v>451</v>
      </c>
      <c r="C14" s="22"/>
      <c r="D14" s="22"/>
      <c r="E14" s="31">
        <v>1202000</v>
      </c>
      <c r="F14" s="22"/>
      <c r="G14" s="21"/>
      <c r="H14" s="21"/>
      <c r="I14" s="21"/>
      <c r="J14" s="26"/>
    </row>
    <row r="15" spans="1:13" s="23" customFormat="1">
      <c r="A15" s="27"/>
      <c r="B15" s="22" t="s">
        <v>294</v>
      </c>
      <c r="C15" s="22"/>
      <c r="D15" s="22"/>
      <c r="E15" s="22"/>
      <c r="F15" s="22"/>
      <c r="G15" s="21"/>
      <c r="H15" s="21">
        <v>334.19</v>
      </c>
      <c r="I15" s="21"/>
      <c r="J15" s="26"/>
    </row>
    <row r="16" spans="1:13" s="23" customFormat="1">
      <c r="A16" s="27"/>
      <c r="B16" s="22" t="s">
        <v>293</v>
      </c>
      <c r="C16" s="22"/>
      <c r="D16" s="22"/>
      <c r="E16" s="22"/>
      <c r="F16" s="22"/>
      <c r="G16" s="21"/>
      <c r="H16" s="21">
        <v>1000</v>
      </c>
      <c r="I16" s="21"/>
      <c r="J16" s="26"/>
    </row>
    <row r="17" spans="1:15" s="23" customFormat="1">
      <c r="A17" s="27"/>
      <c r="B17" s="22" t="s">
        <v>295</v>
      </c>
      <c r="C17" s="22"/>
      <c r="D17" s="22"/>
      <c r="E17" s="22"/>
      <c r="F17" s="22"/>
      <c r="G17" s="21"/>
      <c r="H17" s="21">
        <v>7870</v>
      </c>
      <c r="I17" s="21"/>
      <c r="J17" s="26"/>
    </row>
    <row r="18" spans="1:15" s="30" customFormat="1">
      <c r="A18" s="33" t="s">
        <v>55</v>
      </c>
      <c r="B18" s="30" t="s">
        <v>224</v>
      </c>
      <c r="C18" s="22"/>
      <c r="D18" s="22"/>
      <c r="E18" s="107">
        <v>-9335304.5</v>
      </c>
      <c r="F18" s="385">
        <f>SUM(E10:E19)</f>
        <v>5091768.3300000019</v>
      </c>
      <c r="G18" s="107"/>
      <c r="H18" s="107">
        <v>-274210</v>
      </c>
      <c r="I18" s="107"/>
      <c r="J18" s="32"/>
    </row>
    <row r="19" spans="1:15" s="30" customFormat="1">
      <c r="A19" s="33"/>
      <c r="B19" s="30" t="s">
        <v>243</v>
      </c>
      <c r="C19" s="22"/>
      <c r="D19" s="22"/>
      <c r="E19" s="22"/>
      <c r="F19" s="327"/>
      <c r="G19" s="107"/>
      <c r="H19" s="173">
        <v>-32433.38</v>
      </c>
      <c r="I19" s="386"/>
      <c r="J19" s="88">
        <f>SUM(H10:H19)</f>
        <v>9049990.5199999977</v>
      </c>
    </row>
    <row r="20" spans="1:15" s="23" customFormat="1" ht="24" thickBot="1">
      <c r="A20" s="22" t="s">
        <v>601</v>
      </c>
      <c r="B20" s="22"/>
      <c r="C20" s="22"/>
      <c r="D20" s="22"/>
      <c r="E20" s="22"/>
      <c r="F20" s="171">
        <f>F6+F18</f>
        <v>40859537.170000002</v>
      </c>
      <c r="G20" s="26"/>
      <c r="H20" s="26"/>
      <c r="I20" s="26"/>
      <c r="J20" s="171">
        <f>J6+J19</f>
        <v>35767768.839999996</v>
      </c>
      <c r="L20" s="35"/>
      <c r="M20" s="35"/>
    </row>
    <row r="21" spans="1:15" s="23" customFormat="1" ht="24" thickTop="1">
      <c r="A21" s="33"/>
      <c r="B21" s="25"/>
      <c r="C21" s="22"/>
      <c r="D21" s="22"/>
      <c r="E21" s="22"/>
      <c r="F21" s="22"/>
      <c r="G21" s="36"/>
      <c r="H21" s="26"/>
      <c r="I21" s="26"/>
      <c r="J21" s="170"/>
      <c r="L21" s="35"/>
    </row>
    <row r="22" spans="1:15" s="23" customFormat="1">
      <c r="A22" s="25" t="s">
        <v>296</v>
      </c>
      <c r="B22" s="25"/>
      <c r="C22" s="22"/>
      <c r="D22" s="22"/>
      <c r="E22" s="22"/>
      <c r="F22" s="22"/>
      <c r="G22" s="36"/>
      <c r="H22" s="26"/>
      <c r="I22" s="26"/>
      <c r="J22" s="26"/>
      <c r="L22" s="35"/>
    </row>
    <row r="23" spans="1:15" s="23" customFormat="1">
      <c r="A23" s="37"/>
      <c r="B23" s="22" t="s">
        <v>183</v>
      </c>
      <c r="C23" s="22"/>
      <c r="D23" s="22"/>
      <c r="E23" s="22"/>
      <c r="F23" s="31">
        <v>176822.44</v>
      </c>
      <c r="G23" s="36"/>
      <c r="H23" s="26"/>
      <c r="I23" s="26"/>
      <c r="J23" s="26">
        <v>210026.86</v>
      </c>
      <c r="L23" s="35"/>
    </row>
    <row r="24" spans="1:15" s="23" customFormat="1">
      <c r="A24" s="37"/>
      <c r="B24" s="22" t="s">
        <v>359</v>
      </c>
      <c r="C24" s="22"/>
      <c r="D24" s="22"/>
      <c r="E24" s="22"/>
      <c r="F24" s="31">
        <v>56800</v>
      </c>
      <c r="G24" s="36"/>
      <c r="H24" s="26"/>
      <c r="I24" s="26"/>
      <c r="J24" s="26">
        <v>77800</v>
      </c>
      <c r="L24" s="35"/>
    </row>
    <row r="25" spans="1:15" s="23" customFormat="1">
      <c r="A25" s="37"/>
      <c r="B25" s="22" t="s">
        <v>437</v>
      </c>
      <c r="C25" s="22"/>
      <c r="D25" s="22"/>
      <c r="E25" s="22"/>
      <c r="F25" s="31">
        <v>165000</v>
      </c>
      <c r="G25" s="36"/>
      <c r="H25" s="26"/>
      <c r="I25" s="26"/>
      <c r="J25" s="26">
        <v>240000</v>
      </c>
      <c r="L25" s="35"/>
    </row>
    <row r="26" spans="1:15" s="23" customFormat="1" ht="24">
      <c r="A26" s="37"/>
      <c r="B26" s="22" t="s">
        <v>438</v>
      </c>
      <c r="C26" s="22"/>
      <c r="D26" s="22"/>
      <c r="E26" s="22"/>
      <c r="F26" s="328">
        <v>40460914.729999997</v>
      </c>
      <c r="G26" s="36"/>
      <c r="H26" s="26"/>
      <c r="I26" s="26"/>
      <c r="J26" s="26">
        <v>35239941.979999997</v>
      </c>
      <c r="L26" s="110"/>
      <c r="M26" s="50"/>
      <c r="N26" s="50"/>
      <c r="O26" s="50"/>
    </row>
    <row r="27" spans="1:15" s="23" customFormat="1" ht="24.75" thickBot="1">
      <c r="A27" s="33"/>
      <c r="B27" s="25"/>
      <c r="C27" s="22"/>
      <c r="D27" s="22"/>
      <c r="E27" s="22"/>
      <c r="F27" s="34">
        <f>SUM(F23:F26)</f>
        <v>40859537.169999994</v>
      </c>
      <c r="G27" s="36"/>
      <c r="H27" s="26"/>
      <c r="I27" s="26"/>
      <c r="J27" s="34">
        <f>SUM(J23:J26)</f>
        <v>35767768.839999996</v>
      </c>
      <c r="L27" s="48"/>
      <c r="M27" s="50"/>
      <c r="N27" s="50"/>
      <c r="O27" s="50"/>
    </row>
    <row r="28" spans="1:15" s="23" customFormat="1" ht="24.75" thickTop="1">
      <c r="A28" s="33"/>
      <c r="B28" s="22"/>
      <c r="C28" s="22"/>
      <c r="D28" s="22"/>
      <c r="E28" s="22"/>
      <c r="F28" s="22"/>
      <c r="G28" s="36"/>
      <c r="H28" s="26"/>
      <c r="I28" s="26"/>
      <c r="J28" s="26"/>
      <c r="L28" s="48"/>
      <c r="M28" s="50"/>
      <c r="N28" s="50"/>
      <c r="O28" s="50"/>
    </row>
    <row r="29" spans="1:15" s="23" customFormat="1" ht="24">
      <c r="A29" s="22"/>
      <c r="B29" s="22"/>
      <c r="C29" s="22"/>
      <c r="D29" s="22"/>
      <c r="E29" s="22"/>
      <c r="F29" s="22"/>
      <c r="G29" s="36"/>
      <c r="H29" s="26"/>
      <c r="I29" s="26"/>
      <c r="J29" s="26"/>
      <c r="L29" s="48"/>
      <c r="M29" s="50"/>
      <c r="N29" s="50"/>
      <c r="O29" s="50"/>
    </row>
    <row r="30" spans="1:15" s="23" customFormat="1" ht="24">
      <c r="A30" s="22"/>
      <c r="B30" s="25" t="s">
        <v>455</v>
      </c>
      <c r="C30" s="22"/>
      <c r="D30" s="22"/>
      <c r="E30" s="22"/>
      <c r="F30" s="22"/>
      <c r="G30" s="36"/>
      <c r="H30" s="26"/>
      <c r="I30" s="26"/>
      <c r="J30" s="26"/>
      <c r="L30" s="48"/>
      <c r="M30" s="50"/>
      <c r="N30" s="50"/>
      <c r="O30" s="50"/>
    </row>
    <row r="31" spans="1:15" s="23" customFormat="1">
      <c r="A31" s="33"/>
      <c r="B31" s="25" t="s">
        <v>348</v>
      </c>
      <c r="C31" s="22"/>
      <c r="D31" s="22"/>
      <c r="E31" s="22"/>
      <c r="F31" s="22"/>
      <c r="G31" s="36"/>
      <c r="H31" s="26"/>
      <c r="I31" s="26"/>
      <c r="J31" s="26"/>
      <c r="L31" s="35"/>
    </row>
    <row r="32" spans="1:15" s="23" customFormat="1">
      <c r="A32" s="25"/>
      <c r="B32" s="25"/>
      <c r="C32" s="22"/>
      <c r="D32" s="22"/>
      <c r="E32" s="22"/>
      <c r="F32" s="22"/>
      <c r="G32" s="36"/>
      <c r="H32" s="26"/>
      <c r="I32" s="26"/>
      <c r="J32" s="26"/>
      <c r="L32" s="35"/>
    </row>
    <row r="33" spans="1:12" s="23" customFormat="1">
      <c r="A33" s="33"/>
      <c r="B33" s="25"/>
      <c r="C33" s="22"/>
      <c r="D33" s="22"/>
      <c r="E33" s="22"/>
      <c r="F33" s="22"/>
      <c r="G33" s="36"/>
      <c r="H33" s="26"/>
      <c r="I33" s="26"/>
      <c r="J33" s="26"/>
      <c r="L33" s="35"/>
    </row>
    <row r="34" spans="1:12" s="23" customFormat="1">
      <c r="A34" s="33"/>
      <c r="B34" s="25"/>
      <c r="C34" s="22"/>
      <c r="D34" s="22"/>
      <c r="E34" s="22"/>
      <c r="F34" s="22"/>
      <c r="G34" s="36"/>
      <c r="H34" s="26"/>
      <c r="I34" s="26"/>
      <c r="J34" s="26"/>
      <c r="L34" s="35"/>
    </row>
    <row r="35" spans="1:12" s="39" customFormat="1">
      <c r="A35" s="37"/>
      <c r="B35" s="37"/>
      <c r="C35" s="37"/>
      <c r="D35" s="37"/>
      <c r="E35" s="37"/>
      <c r="F35" s="37"/>
      <c r="G35" s="38"/>
      <c r="H35" s="38"/>
      <c r="I35" s="38"/>
      <c r="J35" s="38"/>
    </row>
  </sheetData>
  <mergeCells count="3">
    <mergeCell ref="A1:J1"/>
    <mergeCell ref="A2:J2"/>
    <mergeCell ref="A3:J3"/>
  </mergeCells>
  <phoneticPr fontId="30" type="noConversion"/>
  <pageMargins left="0.39370078740157483" right="0" top="0.74803149606299213" bottom="0.74803149606299213" header="0.31496062992125984" footer="0.31496062992125984"/>
  <pageSetup paperSize="9" scale="80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1"/>
  <sheetViews>
    <sheetView view="pageBreakPreview" zoomScale="89" zoomScaleNormal="100" zoomScaleSheetLayoutView="89" workbookViewId="0">
      <selection activeCell="A2" sqref="A2:O2"/>
    </sheetView>
  </sheetViews>
  <sheetFormatPr defaultRowHeight="23.25"/>
  <cols>
    <col min="1" max="1" width="29.5703125" style="113" customWidth="1"/>
    <col min="2" max="2" width="16.85546875" style="120" customWidth="1"/>
    <col min="3" max="3" width="19.140625" style="120" customWidth="1"/>
    <col min="4" max="4" width="16.42578125" style="120" customWidth="1"/>
    <col min="5" max="5" width="16.140625" style="120" customWidth="1"/>
    <col min="6" max="6" width="16.42578125" style="120" customWidth="1"/>
    <col min="7" max="7" width="15.85546875" style="120" customWidth="1"/>
    <col min="8" max="8" width="15.7109375" style="120" customWidth="1"/>
    <col min="9" max="10" width="14.42578125" style="120" customWidth="1"/>
    <col min="11" max="13" width="17.140625" style="120" customWidth="1"/>
    <col min="14" max="14" width="11.5703125" style="120" customWidth="1"/>
    <col min="15" max="15" width="16.42578125" style="120" customWidth="1"/>
    <col min="16" max="16384" width="9.140625" style="113"/>
  </cols>
  <sheetData>
    <row r="1" spans="1:15">
      <c r="A1" s="443" t="s">
        <v>175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</row>
    <row r="2" spans="1:15">
      <c r="A2" s="443" t="s">
        <v>184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</row>
    <row r="3" spans="1:15">
      <c r="A3" s="443" t="s">
        <v>508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</row>
    <row r="4" spans="1:15" s="112" customFormat="1" ht="23.25" customHeight="1">
      <c r="A4" s="444" t="s">
        <v>62</v>
      </c>
      <c r="B4" s="446" t="s">
        <v>56</v>
      </c>
      <c r="C4" s="446" t="s">
        <v>351</v>
      </c>
      <c r="D4" s="446" t="s">
        <v>352</v>
      </c>
      <c r="E4" s="446" t="s">
        <v>185</v>
      </c>
      <c r="F4" s="446" t="s">
        <v>186</v>
      </c>
      <c r="G4" s="451" t="s">
        <v>190</v>
      </c>
      <c r="H4" s="446" t="s">
        <v>187</v>
      </c>
      <c r="I4" s="448" t="s">
        <v>189</v>
      </c>
      <c r="J4" s="446" t="s">
        <v>188</v>
      </c>
      <c r="K4" s="448" t="s">
        <v>212</v>
      </c>
      <c r="L4" s="448" t="s">
        <v>214</v>
      </c>
      <c r="M4" s="448" t="s">
        <v>215</v>
      </c>
      <c r="N4" s="448" t="s">
        <v>213</v>
      </c>
      <c r="O4" s="448" t="s">
        <v>18</v>
      </c>
    </row>
    <row r="5" spans="1:15" s="112" customFormat="1" ht="47.25" customHeight="1">
      <c r="A5" s="445"/>
      <c r="B5" s="447"/>
      <c r="C5" s="447"/>
      <c r="D5" s="447"/>
      <c r="E5" s="447"/>
      <c r="F5" s="447"/>
      <c r="G5" s="450"/>
      <c r="H5" s="447"/>
      <c r="I5" s="449"/>
      <c r="J5" s="450"/>
      <c r="K5" s="449"/>
      <c r="L5" s="449"/>
      <c r="M5" s="449"/>
      <c r="N5" s="449"/>
      <c r="O5" s="449"/>
    </row>
    <row r="6" spans="1:15">
      <c r="A6" s="227" t="s">
        <v>10</v>
      </c>
      <c r="B6" s="228"/>
      <c r="C6" s="229"/>
      <c r="D6" s="229"/>
      <c r="E6" s="229"/>
      <c r="F6" s="229"/>
      <c r="G6" s="229"/>
      <c r="H6" s="229"/>
      <c r="I6" s="229"/>
      <c r="J6" s="230"/>
      <c r="K6" s="230"/>
      <c r="L6" s="230"/>
      <c r="M6" s="230"/>
      <c r="N6" s="230"/>
      <c r="O6" s="230"/>
    </row>
    <row r="7" spans="1:15">
      <c r="A7" s="231" t="s">
        <v>191</v>
      </c>
      <c r="B7" s="232">
        <v>10488300</v>
      </c>
      <c r="C7" s="233">
        <v>9191542</v>
      </c>
      <c r="D7" s="233"/>
      <c r="E7" s="233">
        <v>0</v>
      </c>
      <c r="F7" s="233">
        <v>0</v>
      </c>
      <c r="G7" s="233">
        <v>0</v>
      </c>
      <c r="H7" s="233">
        <v>0</v>
      </c>
      <c r="I7" s="233">
        <v>0</v>
      </c>
      <c r="J7" s="234">
        <v>0</v>
      </c>
      <c r="K7" s="234">
        <v>0</v>
      </c>
      <c r="L7" s="234">
        <v>0</v>
      </c>
      <c r="M7" s="234"/>
      <c r="N7" s="234">
        <v>0</v>
      </c>
      <c r="O7" s="234">
        <v>9191542</v>
      </c>
    </row>
    <row r="8" spans="1:15">
      <c r="A8" s="231" t="s">
        <v>192</v>
      </c>
      <c r="B8" s="235">
        <v>1418400</v>
      </c>
      <c r="C8" s="233">
        <f>E8+F8+G8+H8+I8+J8+K8+N8+O8</f>
        <v>1418400</v>
      </c>
      <c r="D8" s="236"/>
      <c r="E8" s="233">
        <v>1418400</v>
      </c>
      <c r="F8" s="233">
        <v>0</v>
      </c>
      <c r="G8" s="233">
        <v>0</v>
      </c>
      <c r="H8" s="233">
        <v>0</v>
      </c>
      <c r="I8" s="233">
        <v>0</v>
      </c>
      <c r="J8" s="234">
        <v>0</v>
      </c>
      <c r="K8" s="234">
        <v>0</v>
      </c>
      <c r="L8" s="234">
        <v>0</v>
      </c>
      <c r="M8" s="234"/>
      <c r="N8" s="234">
        <v>0</v>
      </c>
      <c r="O8" s="234"/>
    </row>
    <row r="9" spans="1:15">
      <c r="A9" s="231" t="s">
        <v>193</v>
      </c>
      <c r="B9" s="235">
        <v>12472200</v>
      </c>
      <c r="C9" s="233">
        <f>E9+F9+G9+H9+I9+J9+K9+M9+O9</f>
        <v>8734120</v>
      </c>
      <c r="D9" s="236"/>
      <c r="E9" s="233">
        <v>5651170</v>
      </c>
      <c r="F9" s="233">
        <v>0</v>
      </c>
      <c r="G9" s="233">
        <v>1348170</v>
      </c>
      <c r="H9" s="233">
        <v>1088160</v>
      </c>
      <c r="I9" s="233">
        <v>0</v>
      </c>
      <c r="J9" s="234">
        <v>0</v>
      </c>
      <c r="K9" s="234">
        <v>0</v>
      </c>
      <c r="L9" s="234">
        <v>0</v>
      </c>
      <c r="M9" s="234">
        <v>646620</v>
      </c>
      <c r="N9" s="234">
        <v>0</v>
      </c>
      <c r="O9" s="234"/>
    </row>
    <row r="10" spans="1:15">
      <c r="A10" s="231" t="s">
        <v>194</v>
      </c>
      <c r="B10" s="235">
        <v>523580</v>
      </c>
      <c r="C10" s="233">
        <f>E10+F10+G10+H10+I10+J10+M10+N10+O10</f>
        <v>196760</v>
      </c>
      <c r="D10" s="236"/>
      <c r="E10" s="233">
        <v>154760</v>
      </c>
      <c r="F10" s="233">
        <v>0</v>
      </c>
      <c r="G10" s="233">
        <v>0</v>
      </c>
      <c r="H10" s="233">
        <v>0</v>
      </c>
      <c r="I10" s="233">
        <v>0</v>
      </c>
      <c r="J10" s="234">
        <v>0</v>
      </c>
      <c r="K10" s="234">
        <v>0</v>
      </c>
      <c r="L10" s="234">
        <v>0</v>
      </c>
      <c r="M10" s="234">
        <v>42000</v>
      </c>
      <c r="N10" s="234">
        <v>0</v>
      </c>
      <c r="O10" s="234"/>
    </row>
    <row r="11" spans="1:15">
      <c r="A11" s="231" t="s">
        <v>195</v>
      </c>
      <c r="B11" s="235">
        <v>6550120</v>
      </c>
      <c r="C11" s="233">
        <f>E11+F11+G11+H11+I11+J11+K11+M11+O11+L11</f>
        <v>3753987.93</v>
      </c>
      <c r="D11" s="233"/>
      <c r="E11" s="233">
        <v>1316182.82</v>
      </c>
      <c r="F11" s="233">
        <v>3420</v>
      </c>
      <c r="G11" s="233">
        <v>1281980</v>
      </c>
      <c r="H11" s="233">
        <v>794880</v>
      </c>
      <c r="I11" s="233">
        <v>0</v>
      </c>
      <c r="J11" s="234"/>
      <c r="K11" s="234">
        <v>156991.5</v>
      </c>
      <c r="L11" s="234">
        <v>128580</v>
      </c>
      <c r="M11" s="234">
        <v>71953.61</v>
      </c>
      <c r="N11" s="234">
        <v>0</v>
      </c>
      <c r="O11" s="234"/>
    </row>
    <row r="12" spans="1:15">
      <c r="A12" s="231" t="s">
        <v>196</v>
      </c>
      <c r="B12" s="235">
        <v>3966000</v>
      </c>
      <c r="C12" s="233">
        <f>E12+F12+G12+H12+I12+J12+M12+N12+O12</f>
        <v>3174145.6100000003</v>
      </c>
      <c r="D12" s="233"/>
      <c r="E12" s="233">
        <v>261013.04</v>
      </c>
      <c r="F12" s="233">
        <v>44000</v>
      </c>
      <c r="G12" s="233">
        <v>2390813.7000000002</v>
      </c>
      <c r="H12" s="233">
        <v>243989.6</v>
      </c>
      <c r="I12" s="233">
        <v>0</v>
      </c>
      <c r="J12" s="234">
        <v>0</v>
      </c>
      <c r="K12" s="234">
        <v>0</v>
      </c>
      <c r="L12" s="234">
        <v>0</v>
      </c>
      <c r="M12" s="234">
        <v>234329.27</v>
      </c>
      <c r="N12" s="234">
        <v>0</v>
      </c>
      <c r="O12" s="234"/>
    </row>
    <row r="13" spans="1:15">
      <c r="A13" s="231" t="s">
        <v>197</v>
      </c>
      <c r="B13" s="235">
        <v>400000</v>
      </c>
      <c r="C13" s="233">
        <f>E13+F13+G13+H13+I13+J13+K13+N13</f>
        <v>260972.25</v>
      </c>
      <c r="D13" s="233"/>
      <c r="E13" s="233">
        <v>258610.86</v>
      </c>
      <c r="F13" s="233">
        <v>0</v>
      </c>
      <c r="G13" s="233">
        <v>2361.39</v>
      </c>
      <c r="H13" s="233">
        <v>0</v>
      </c>
      <c r="I13" s="233">
        <v>0</v>
      </c>
      <c r="J13" s="234">
        <v>0</v>
      </c>
      <c r="K13" s="234">
        <v>0</v>
      </c>
      <c r="L13" s="234">
        <v>0</v>
      </c>
      <c r="M13" s="234"/>
      <c r="N13" s="234">
        <v>0</v>
      </c>
      <c r="O13" s="234"/>
    </row>
    <row r="14" spans="1:15">
      <c r="A14" s="231" t="s">
        <v>198</v>
      </c>
      <c r="B14" s="235">
        <v>4580000</v>
      </c>
      <c r="C14" s="233">
        <f>E14+F14+G14+H14+I14+J14+K14+N14+O14</f>
        <v>4309509.6100000003</v>
      </c>
      <c r="D14" s="233"/>
      <c r="E14" s="233">
        <v>0</v>
      </c>
      <c r="F14" s="233">
        <v>0</v>
      </c>
      <c r="G14" s="233">
        <v>4309509.6100000003</v>
      </c>
      <c r="H14" s="233">
        <v>0</v>
      </c>
      <c r="I14" s="233">
        <v>0</v>
      </c>
      <c r="J14" s="234">
        <v>0</v>
      </c>
      <c r="K14" s="234">
        <v>0</v>
      </c>
      <c r="L14" s="234">
        <v>0</v>
      </c>
      <c r="M14" s="234"/>
      <c r="N14" s="234">
        <v>0</v>
      </c>
      <c r="O14" s="234"/>
    </row>
    <row r="15" spans="1:15">
      <c r="A15" s="231" t="s">
        <v>199</v>
      </c>
      <c r="B15" s="233">
        <v>551400</v>
      </c>
      <c r="C15" s="233">
        <f>E15+F15+G15+H15+I15+J15+M15+N15+O15</f>
        <v>295940.52</v>
      </c>
      <c r="D15" s="233"/>
      <c r="E15" s="233">
        <v>102690.52</v>
      </c>
      <c r="F15" s="233">
        <v>0</v>
      </c>
      <c r="G15" s="233">
        <v>0</v>
      </c>
      <c r="H15" s="233">
        <v>101850</v>
      </c>
      <c r="I15" s="233">
        <v>0</v>
      </c>
      <c r="J15" s="234">
        <v>0</v>
      </c>
      <c r="K15" s="234">
        <v>0</v>
      </c>
      <c r="L15" s="234">
        <v>0</v>
      </c>
      <c r="M15" s="234">
        <v>91400</v>
      </c>
      <c r="N15" s="234">
        <v>0</v>
      </c>
      <c r="O15" s="234"/>
    </row>
    <row r="16" spans="1:15">
      <c r="A16" s="231" t="s">
        <v>200</v>
      </c>
      <c r="B16" s="233">
        <v>4550000</v>
      </c>
      <c r="C16" s="233">
        <f>E16+F16+G16+H16+I16+J16+L16+M16+O16</f>
        <v>3991900</v>
      </c>
      <c r="D16" s="233"/>
      <c r="E16" s="233">
        <v>0</v>
      </c>
      <c r="F16" s="233">
        <v>0</v>
      </c>
      <c r="G16" s="233">
        <v>28400</v>
      </c>
      <c r="H16" s="233">
        <v>0</v>
      </c>
      <c r="I16" s="233">
        <v>0</v>
      </c>
      <c r="J16" s="234">
        <v>0</v>
      </c>
      <c r="K16" s="234">
        <v>0</v>
      </c>
      <c r="L16" s="234">
        <v>0</v>
      </c>
      <c r="M16" s="234">
        <v>3963500</v>
      </c>
      <c r="N16" s="234">
        <v>0</v>
      </c>
      <c r="O16" s="234"/>
    </row>
    <row r="17" spans="1:15">
      <c r="A17" s="237" t="s">
        <v>201</v>
      </c>
      <c r="B17" s="238">
        <f t="shared" ref="B17:I17" si="0">SUM(B7:B16)</f>
        <v>45500000</v>
      </c>
      <c r="C17" s="238">
        <f>SUM(C7:C16)</f>
        <v>35327277.920000002</v>
      </c>
      <c r="D17" s="238"/>
      <c r="E17" s="238">
        <f t="shared" si="0"/>
        <v>9162827.2399999984</v>
      </c>
      <c r="F17" s="238">
        <f t="shared" si="0"/>
        <v>47420</v>
      </c>
      <c r="G17" s="238">
        <f t="shared" si="0"/>
        <v>9361234.6999999993</v>
      </c>
      <c r="H17" s="238">
        <f t="shared" si="0"/>
        <v>2228879.6</v>
      </c>
      <c r="I17" s="238">
        <f t="shared" si="0"/>
        <v>0</v>
      </c>
      <c r="J17" s="238">
        <f>SUM(J9:J16)</f>
        <v>0</v>
      </c>
      <c r="K17" s="238">
        <f>SUM(K7:K16)</f>
        <v>156991.5</v>
      </c>
      <c r="L17" s="238">
        <f>SUM(L7:L16)</f>
        <v>128580</v>
      </c>
      <c r="M17" s="238">
        <f>SUM(M6:M16)</f>
        <v>5049802.88</v>
      </c>
      <c r="N17" s="238">
        <f>SUM(N7:N16)</f>
        <v>0</v>
      </c>
      <c r="O17" s="238">
        <f>SUM(O7:O16)</f>
        <v>9191542</v>
      </c>
    </row>
    <row r="18" spans="1:15" s="126" customFormat="1">
      <c r="A18" s="239" t="s">
        <v>59</v>
      </c>
      <c r="B18" s="240">
        <f t="shared" ref="B18:K18" si="1">SUM(B17:B17)</f>
        <v>45500000</v>
      </c>
      <c r="C18" s="240">
        <f>SUM(C17:C17)</f>
        <v>35327277.920000002</v>
      </c>
      <c r="D18" s="240"/>
      <c r="E18" s="240">
        <f t="shared" si="1"/>
        <v>9162827.2399999984</v>
      </c>
      <c r="F18" s="240">
        <f t="shared" si="1"/>
        <v>47420</v>
      </c>
      <c r="G18" s="240">
        <f t="shared" si="1"/>
        <v>9361234.6999999993</v>
      </c>
      <c r="H18" s="240">
        <f t="shared" si="1"/>
        <v>2228879.6</v>
      </c>
      <c r="I18" s="240">
        <f t="shared" si="1"/>
        <v>0</v>
      </c>
      <c r="J18" s="240">
        <f t="shared" si="1"/>
        <v>0</v>
      </c>
      <c r="K18" s="240">
        <f t="shared" si="1"/>
        <v>156991.5</v>
      </c>
      <c r="L18" s="240">
        <f>SUM(L10:L13)</f>
        <v>128580</v>
      </c>
      <c r="M18" s="240">
        <f>SUM(M9:M16)</f>
        <v>5049802.88</v>
      </c>
      <c r="N18" s="240">
        <f>SUM(N17:N17)</f>
        <v>0</v>
      </c>
      <c r="O18" s="240">
        <f>SUM(O17:O17)</f>
        <v>9191542</v>
      </c>
    </row>
    <row r="19" spans="1:15">
      <c r="A19" s="241" t="s">
        <v>64</v>
      </c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</row>
    <row r="20" spans="1:15">
      <c r="A20" s="117" t="s">
        <v>202</v>
      </c>
      <c r="B20" s="118">
        <v>491500</v>
      </c>
      <c r="C20" s="118">
        <v>362366.66</v>
      </c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</row>
    <row r="21" spans="1:15">
      <c r="A21" s="117" t="s">
        <v>203</v>
      </c>
      <c r="B21" s="118">
        <v>140000</v>
      </c>
      <c r="C21" s="118">
        <v>39984.410000000003</v>
      </c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</row>
    <row r="22" spans="1:15">
      <c r="A22" s="117" t="s">
        <v>204</v>
      </c>
      <c r="B22" s="118">
        <v>700000</v>
      </c>
      <c r="C22" s="118">
        <v>328107.32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</row>
    <row r="23" spans="1:15">
      <c r="A23" s="117" t="s">
        <v>205</v>
      </c>
      <c r="B23" s="121">
        <v>3000</v>
      </c>
      <c r="C23" s="118">
        <v>170</v>
      </c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</row>
    <row r="24" spans="1:15">
      <c r="A24" s="117" t="s">
        <v>206</v>
      </c>
      <c r="B24" s="121">
        <v>0</v>
      </c>
      <c r="C24" s="118">
        <v>1884</v>
      </c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</row>
    <row r="25" spans="1:15">
      <c r="A25" s="117" t="s">
        <v>207</v>
      </c>
      <c r="B25" s="121">
        <v>18665500</v>
      </c>
      <c r="C25" s="118">
        <v>23449145.539999999</v>
      </c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</row>
    <row r="26" spans="1:15">
      <c r="A26" s="117" t="s">
        <v>208</v>
      </c>
      <c r="B26" s="120">
        <v>25500000</v>
      </c>
      <c r="C26" s="118">
        <v>28313101</v>
      </c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</row>
    <row r="27" spans="1:15" ht="24" thickBot="1">
      <c r="A27" s="128" t="s">
        <v>209</v>
      </c>
      <c r="B27" s="129">
        <f>SUM(B20:B26)</f>
        <v>45500000</v>
      </c>
      <c r="C27" s="130">
        <f>SUM(C20:C26)</f>
        <v>52494758.93</v>
      </c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</row>
    <row r="28" spans="1:15" s="126" customFormat="1" ht="24.75" thickTop="1" thickBot="1">
      <c r="A28" s="128" t="s">
        <v>210</v>
      </c>
      <c r="B28" s="131">
        <f>SUM(B27:B27)</f>
        <v>45500000</v>
      </c>
      <c r="C28" s="131">
        <f>SUM(C27:C27)</f>
        <v>52494758.93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</row>
    <row r="29" spans="1:15" s="126" customFormat="1" ht="24.75" thickTop="1" thickBot="1">
      <c r="A29" s="132" t="s">
        <v>211</v>
      </c>
      <c r="B29" s="133"/>
      <c r="C29" s="134">
        <f>C28-C18-C30</f>
        <v>17167481.009999998</v>
      </c>
      <c r="D29" s="226"/>
      <c r="E29" s="135"/>
      <c r="F29" s="133"/>
      <c r="G29" s="133"/>
      <c r="H29" s="133"/>
      <c r="I29" s="133"/>
      <c r="J29" s="133"/>
      <c r="K29" s="133"/>
      <c r="L29" s="133"/>
      <c r="M29" s="133"/>
      <c r="N29" s="133"/>
      <c r="O29" s="133"/>
    </row>
    <row r="30" spans="1:15" ht="24" thickTop="1">
      <c r="C30" s="382">
        <v>0</v>
      </c>
    </row>
    <row r="33" spans="1:15" ht="24">
      <c r="B33" s="8" t="s">
        <v>600</v>
      </c>
      <c r="E33" s="8" t="s">
        <v>515</v>
      </c>
      <c r="F33" s="8"/>
      <c r="G33" s="8"/>
      <c r="H33" s="167"/>
      <c r="I33" s="20"/>
      <c r="J33" s="8" t="s">
        <v>514</v>
      </c>
      <c r="K33" s="164"/>
      <c r="L33" s="164"/>
    </row>
    <row r="34" spans="1:15" ht="24">
      <c r="B34" s="165" t="s">
        <v>271</v>
      </c>
      <c r="E34" s="20" t="s">
        <v>270</v>
      </c>
      <c r="F34" s="8"/>
      <c r="G34" s="167"/>
      <c r="H34" s="20"/>
      <c r="I34" s="20"/>
      <c r="J34" s="20" t="s">
        <v>512</v>
      </c>
      <c r="K34" s="8"/>
      <c r="L34" s="165"/>
    </row>
    <row r="35" spans="1:15" ht="24">
      <c r="B35" s="164" t="s">
        <v>272</v>
      </c>
      <c r="E35" s="8"/>
      <c r="F35" s="8"/>
      <c r="G35" s="8"/>
      <c r="H35" s="167"/>
      <c r="I35" s="20"/>
      <c r="J35" s="164" t="s">
        <v>513</v>
      </c>
      <c r="K35" s="164"/>
      <c r="L35" s="8"/>
    </row>
    <row r="37" spans="1:15">
      <c r="A37" s="443" t="s">
        <v>175</v>
      </c>
      <c r="B37" s="443"/>
      <c r="C37" s="443"/>
      <c r="D37" s="443"/>
      <c r="E37" s="443"/>
      <c r="F37" s="443"/>
      <c r="G37" s="443"/>
      <c r="H37" s="443"/>
      <c r="I37" s="443"/>
      <c r="J37" s="443"/>
      <c r="K37" s="443"/>
      <c r="L37" s="443"/>
      <c r="M37" s="443"/>
      <c r="N37" s="443"/>
      <c r="O37" s="443"/>
    </row>
    <row r="38" spans="1:15">
      <c r="A38" s="443" t="s">
        <v>330</v>
      </c>
      <c r="B38" s="443"/>
      <c r="C38" s="443"/>
      <c r="D38" s="443"/>
      <c r="E38" s="443"/>
      <c r="F38" s="443"/>
      <c r="G38" s="443"/>
      <c r="H38" s="443"/>
      <c r="I38" s="443"/>
      <c r="J38" s="443"/>
      <c r="K38" s="443"/>
      <c r="L38" s="443"/>
      <c r="M38" s="443"/>
      <c r="N38" s="443"/>
      <c r="O38" s="443"/>
    </row>
    <row r="39" spans="1:15">
      <c r="A39" s="443" t="s">
        <v>508</v>
      </c>
      <c r="B39" s="443"/>
      <c r="C39" s="443"/>
      <c r="D39" s="443"/>
      <c r="E39" s="443"/>
      <c r="F39" s="443"/>
      <c r="G39" s="443"/>
      <c r="H39" s="443"/>
      <c r="I39" s="443"/>
      <c r="J39" s="443"/>
      <c r="K39" s="443"/>
      <c r="L39" s="443"/>
      <c r="M39" s="443"/>
      <c r="N39" s="443"/>
      <c r="O39" s="443"/>
    </row>
    <row r="40" spans="1:15" ht="23.25" customHeight="1">
      <c r="A40" s="452" t="s">
        <v>62</v>
      </c>
      <c r="B40" s="438" t="s">
        <v>56</v>
      </c>
      <c r="C40" s="454" t="s">
        <v>44</v>
      </c>
      <c r="D40" s="438"/>
      <c r="E40" s="438" t="s">
        <v>185</v>
      </c>
      <c r="F40" s="438" t="s">
        <v>186</v>
      </c>
      <c r="G40" s="454" t="s">
        <v>190</v>
      </c>
      <c r="H40" s="438" t="s">
        <v>187</v>
      </c>
      <c r="I40" s="440" t="s">
        <v>189</v>
      </c>
      <c r="J40" s="438" t="s">
        <v>188</v>
      </c>
      <c r="K40" s="440" t="s">
        <v>212</v>
      </c>
      <c r="L40" s="440" t="s">
        <v>214</v>
      </c>
      <c r="M40" s="440" t="s">
        <v>215</v>
      </c>
      <c r="N40" s="440" t="s">
        <v>213</v>
      </c>
      <c r="O40" s="440" t="s">
        <v>18</v>
      </c>
    </row>
    <row r="41" spans="1:15">
      <c r="A41" s="453"/>
      <c r="B41" s="439"/>
      <c r="C41" s="442"/>
      <c r="D41" s="439"/>
      <c r="E41" s="439"/>
      <c r="F41" s="439"/>
      <c r="G41" s="442"/>
      <c r="H41" s="439"/>
      <c r="I41" s="441"/>
      <c r="J41" s="442"/>
      <c r="K41" s="441"/>
      <c r="L41" s="441"/>
      <c r="M41" s="441"/>
      <c r="N41" s="441"/>
      <c r="O41" s="441"/>
    </row>
    <row r="42" spans="1:15">
      <c r="A42" s="114" t="s">
        <v>10</v>
      </c>
      <c r="B42" s="115"/>
      <c r="C42" s="115"/>
      <c r="D42" s="115"/>
      <c r="E42" s="115"/>
      <c r="F42" s="115"/>
      <c r="G42" s="115"/>
      <c r="H42" s="115"/>
      <c r="I42" s="115"/>
      <c r="J42" s="116"/>
      <c r="K42" s="116"/>
      <c r="L42" s="116"/>
      <c r="M42" s="116"/>
      <c r="N42" s="116"/>
      <c r="O42" s="116"/>
    </row>
    <row r="43" spans="1:15">
      <c r="A43" s="117" t="s">
        <v>191</v>
      </c>
      <c r="B43" s="118">
        <v>9102000</v>
      </c>
      <c r="C43" s="118"/>
      <c r="D43" s="118"/>
      <c r="E43" s="118"/>
      <c r="F43" s="118"/>
      <c r="G43" s="118"/>
      <c r="H43" s="118"/>
      <c r="I43" s="118"/>
      <c r="J43" s="119"/>
      <c r="K43" s="119"/>
      <c r="L43" s="119"/>
      <c r="M43" s="119"/>
      <c r="N43" s="119"/>
      <c r="O43" s="119"/>
    </row>
    <row r="44" spans="1:15">
      <c r="A44" s="117" t="s">
        <v>192</v>
      </c>
      <c r="B44" s="120">
        <v>1540800</v>
      </c>
      <c r="C44" s="118">
        <f>E44+F44+G44+H44+I44+J44+K44+N44+O44</f>
        <v>0</v>
      </c>
      <c r="D44" s="121"/>
      <c r="E44" s="118"/>
      <c r="F44" s="118"/>
      <c r="G44" s="118"/>
      <c r="H44" s="118"/>
      <c r="I44" s="118"/>
      <c r="J44" s="119"/>
      <c r="K44" s="119"/>
      <c r="L44" s="119"/>
      <c r="M44" s="119"/>
      <c r="N44" s="119"/>
      <c r="O44" s="119"/>
    </row>
    <row r="45" spans="1:15">
      <c r="A45" s="117" t="s">
        <v>193</v>
      </c>
      <c r="B45" s="120">
        <v>10039000</v>
      </c>
      <c r="C45" s="118">
        <f>E45+F45+G45+H45+I45+J45+K45+M45+O45</f>
        <v>355414.5</v>
      </c>
      <c r="D45" s="121"/>
      <c r="E45" s="118">
        <v>355414.5</v>
      </c>
      <c r="F45" s="118"/>
      <c r="G45" s="118"/>
      <c r="H45" s="118"/>
      <c r="I45" s="118"/>
      <c r="J45" s="119"/>
      <c r="K45" s="119"/>
      <c r="L45" s="119"/>
      <c r="M45" s="119"/>
      <c r="N45" s="119"/>
      <c r="O45" s="119"/>
    </row>
    <row r="46" spans="1:15">
      <c r="A46" s="117" t="s">
        <v>194</v>
      </c>
      <c r="B46" s="120">
        <v>413000</v>
      </c>
      <c r="C46" s="118">
        <f>E46+F46+G46+H46+I46+J46+M46+N46+O46</f>
        <v>0</v>
      </c>
      <c r="D46" s="121"/>
      <c r="E46" s="118"/>
      <c r="F46" s="118"/>
      <c r="G46" s="118"/>
      <c r="H46" s="118"/>
      <c r="I46" s="118"/>
      <c r="J46" s="119"/>
      <c r="K46" s="119"/>
      <c r="L46" s="119"/>
      <c r="M46" s="119"/>
      <c r="N46" s="119"/>
      <c r="O46" s="119"/>
    </row>
    <row r="47" spans="1:15">
      <c r="A47" s="117" t="s">
        <v>195</v>
      </c>
      <c r="B47" s="120">
        <v>5348600</v>
      </c>
      <c r="C47" s="118">
        <f>E47+F47+G47+H47+I47+J47+K47+M47+O47+L47</f>
        <v>0</v>
      </c>
      <c r="D47" s="118"/>
      <c r="E47" s="118"/>
      <c r="F47" s="118"/>
      <c r="G47" s="118"/>
      <c r="H47" s="118"/>
      <c r="I47" s="118"/>
      <c r="J47" s="119"/>
      <c r="K47" s="119"/>
      <c r="L47" s="119"/>
      <c r="M47" s="119"/>
      <c r="N47" s="119"/>
      <c r="O47" s="119"/>
    </row>
    <row r="48" spans="1:15">
      <c r="A48" s="117" t="s">
        <v>196</v>
      </c>
      <c r="B48" s="120">
        <v>4098000</v>
      </c>
      <c r="C48" s="118">
        <f>E48+F48+G48+H48+I48+J48+M48+N48+O48</f>
        <v>0</v>
      </c>
      <c r="D48" s="118"/>
      <c r="E48" s="118"/>
      <c r="F48" s="118"/>
      <c r="G48" s="118"/>
      <c r="H48" s="118"/>
      <c r="I48" s="118"/>
      <c r="J48" s="119"/>
      <c r="K48" s="119"/>
      <c r="L48" s="119"/>
      <c r="M48" s="119"/>
      <c r="N48" s="119"/>
      <c r="O48" s="119"/>
    </row>
    <row r="49" spans="1:15">
      <c r="A49" s="117" t="s">
        <v>197</v>
      </c>
      <c r="B49" s="120">
        <v>360000</v>
      </c>
      <c r="C49" s="118">
        <f>E49+F49+G49+H49+I49+J49+K49+N49</f>
        <v>0</v>
      </c>
      <c r="D49" s="118"/>
      <c r="E49" s="118"/>
      <c r="F49" s="118"/>
      <c r="G49" s="118"/>
      <c r="H49" s="118"/>
      <c r="I49" s="118"/>
      <c r="J49" s="119"/>
      <c r="K49" s="119"/>
      <c r="L49" s="119"/>
      <c r="M49" s="119"/>
      <c r="N49" s="119"/>
      <c r="O49" s="119"/>
    </row>
    <row r="50" spans="1:15">
      <c r="A50" s="117" t="s">
        <v>198</v>
      </c>
      <c r="B50" s="120">
        <v>4906000</v>
      </c>
      <c r="C50" s="118">
        <f>E50+F50+G50+H50+I50+J50+K50+N50+O50</f>
        <v>0</v>
      </c>
      <c r="D50" s="118"/>
      <c r="E50" s="118"/>
      <c r="F50" s="118"/>
      <c r="G50" s="118"/>
      <c r="H50" s="118"/>
      <c r="I50" s="118"/>
      <c r="J50" s="119"/>
      <c r="K50" s="119"/>
      <c r="L50" s="119"/>
      <c r="M50" s="119"/>
      <c r="N50" s="119"/>
      <c r="O50" s="119"/>
    </row>
    <row r="51" spans="1:15">
      <c r="A51" s="117" t="s">
        <v>199</v>
      </c>
      <c r="B51" s="118">
        <v>650600</v>
      </c>
      <c r="C51" s="118">
        <f>E51+F51+G51+H51+I51+J51+M51+N51+O51</f>
        <v>0</v>
      </c>
      <c r="D51" s="118"/>
      <c r="E51" s="118"/>
      <c r="F51" s="118"/>
      <c r="G51" s="118"/>
      <c r="H51" s="118"/>
      <c r="I51" s="118"/>
      <c r="J51" s="119"/>
      <c r="K51" s="119"/>
      <c r="L51" s="119"/>
      <c r="M51" s="119"/>
      <c r="N51" s="119"/>
      <c r="O51" s="119"/>
    </row>
    <row r="52" spans="1:15">
      <c r="A52" s="117" t="s">
        <v>200</v>
      </c>
      <c r="B52" s="118">
        <v>6042000</v>
      </c>
      <c r="C52" s="118">
        <f>E52+F52+G52+H52+I52+K52+L52+M52+O52</f>
        <v>8919500</v>
      </c>
      <c r="D52" s="118"/>
      <c r="E52" s="118">
        <v>8919500</v>
      </c>
      <c r="F52" s="118"/>
      <c r="G52" s="118"/>
      <c r="H52" s="118"/>
      <c r="I52" s="118"/>
      <c r="J52" s="119"/>
      <c r="K52" s="119">
        <v>0</v>
      </c>
      <c r="L52" s="119"/>
      <c r="M52" s="119"/>
      <c r="N52" s="119"/>
      <c r="O52" s="119"/>
    </row>
    <row r="53" spans="1:15">
      <c r="A53" s="117" t="s">
        <v>507</v>
      </c>
      <c r="B53" s="118"/>
      <c r="C53" s="118">
        <v>60390</v>
      </c>
      <c r="D53" s="118"/>
      <c r="E53" s="118">
        <v>60390</v>
      </c>
      <c r="F53" s="118"/>
      <c r="G53" s="118"/>
      <c r="H53" s="118"/>
      <c r="I53" s="118"/>
      <c r="J53" s="119"/>
      <c r="K53" s="119"/>
      <c r="L53" s="119"/>
      <c r="M53" s="119"/>
      <c r="N53" s="119"/>
      <c r="O53" s="119"/>
    </row>
    <row r="54" spans="1:15">
      <c r="A54" s="122" t="s">
        <v>201</v>
      </c>
      <c r="B54" s="123">
        <f t="shared" ref="B54:I54" si="2">SUM(B43:B52)</f>
        <v>42500000</v>
      </c>
      <c r="C54" s="123">
        <f>SUM(C44:C53)</f>
        <v>9335304.5</v>
      </c>
      <c r="D54" s="123"/>
      <c r="E54" s="123">
        <f>SUM(E45:E53)</f>
        <v>9335304.5</v>
      </c>
      <c r="F54" s="123">
        <f t="shared" si="2"/>
        <v>0</v>
      </c>
      <c r="G54" s="123">
        <f t="shared" si="2"/>
        <v>0</v>
      </c>
      <c r="H54" s="123">
        <f t="shared" si="2"/>
        <v>0</v>
      </c>
      <c r="I54" s="123">
        <f t="shared" si="2"/>
        <v>0</v>
      </c>
      <c r="J54" s="123">
        <f>SUM(J45:J52)</f>
        <v>0</v>
      </c>
      <c r="K54" s="123">
        <f>SUM(K43:K52)</f>
        <v>0</v>
      </c>
      <c r="L54" s="123">
        <f>SUM(L43:L52)</f>
        <v>0</v>
      </c>
      <c r="M54" s="123">
        <f>SUM(M42:M52)</f>
        <v>0</v>
      </c>
      <c r="N54" s="123">
        <f>SUM(N43:N52)</f>
        <v>0</v>
      </c>
      <c r="O54" s="123">
        <f>SUM(O43:O52)</f>
        <v>0</v>
      </c>
    </row>
    <row r="55" spans="1:15">
      <c r="A55" s="124" t="s">
        <v>59</v>
      </c>
      <c r="B55" s="125">
        <f t="shared" ref="B55:K55" si="3">SUM(B54:B54)</f>
        <v>42500000</v>
      </c>
      <c r="C55" s="125">
        <f t="shared" si="3"/>
        <v>9335304.5</v>
      </c>
      <c r="D55" s="125"/>
      <c r="E55" s="125">
        <f t="shared" si="3"/>
        <v>9335304.5</v>
      </c>
      <c r="F55" s="125">
        <f t="shared" si="3"/>
        <v>0</v>
      </c>
      <c r="G55" s="125">
        <f t="shared" si="3"/>
        <v>0</v>
      </c>
      <c r="H55" s="125">
        <f t="shared" si="3"/>
        <v>0</v>
      </c>
      <c r="I55" s="125">
        <f t="shared" si="3"/>
        <v>0</v>
      </c>
      <c r="J55" s="125">
        <f t="shared" si="3"/>
        <v>0</v>
      </c>
      <c r="K55" s="125">
        <f t="shared" si="3"/>
        <v>0</v>
      </c>
      <c r="L55" s="125"/>
      <c r="M55" s="125"/>
      <c r="N55" s="125">
        <f>SUM(N54:N54)</f>
        <v>0</v>
      </c>
      <c r="O55" s="125">
        <f>SUM(O54:O54)</f>
        <v>0</v>
      </c>
    </row>
    <row r="56" spans="1:15">
      <c r="A56" s="127" t="s">
        <v>64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</row>
    <row r="57" spans="1:15">
      <c r="A57" s="117" t="s">
        <v>202</v>
      </c>
      <c r="B57" s="118">
        <v>491500</v>
      </c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</row>
    <row r="58" spans="1:15">
      <c r="A58" s="117" t="s">
        <v>203</v>
      </c>
      <c r="B58" s="118">
        <v>158000</v>
      </c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</row>
    <row r="59" spans="1:15">
      <c r="A59" s="117" t="s">
        <v>204</v>
      </c>
      <c r="B59" s="118">
        <v>260000</v>
      </c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</row>
    <row r="60" spans="1:15">
      <c r="A60" s="117" t="s">
        <v>205</v>
      </c>
      <c r="B60" s="121">
        <v>20000</v>
      </c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</row>
    <row r="61" spans="1:15">
      <c r="A61" s="117" t="s">
        <v>206</v>
      </c>
      <c r="B61" s="121">
        <v>0</v>
      </c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</row>
    <row r="62" spans="1:15">
      <c r="A62" s="117" t="s">
        <v>207</v>
      </c>
      <c r="B62" s="121">
        <v>18370500</v>
      </c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</row>
    <row r="63" spans="1:15">
      <c r="A63" s="117" t="s">
        <v>208</v>
      </c>
      <c r="B63" s="120">
        <v>23200000</v>
      </c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</row>
    <row r="64" spans="1:15" ht="24" thickBot="1">
      <c r="A64" s="128" t="s">
        <v>209</v>
      </c>
      <c r="B64" s="129">
        <f>SUM(B57:B63)</f>
        <v>42500000</v>
      </c>
      <c r="C64" s="130">
        <f>SUM(C57:C63)</f>
        <v>0</v>
      </c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</row>
    <row r="65" spans="1:15" ht="24.75" thickTop="1" thickBot="1">
      <c r="A65" s="128" t="s">
        <v>210</v>
      </c>
      <c r="B65" s="131">
        <f>SUM(B64:B64)</f>
        <v>42500000</v>
      </c>
      <c r="C65" s="131">
        <f>SUM(C64:C64)</f>
        <v>0</v>
      </c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</row>
    <row r="66" spans="1:15" ht="24.75" thickTop="1" thickBot="1">
      <c r="A66" s="132" t="s">
        <v>211</v>
      </c>
      <c r="B66" s="133"/>
      <c r="C66" s="134">
        <f>C65-C55</f>
        <v>-9335304.5</v>
      </c>
      <c r="D66" s="226"/>
      <c r="E66" s="135"/>
      <c r="F66" s="133"/>
      <c r="G66" s="133"/>
      <c r="H66" s="133"/>
      <c r="I66" s="133"/>
      <c r="J66" s="133"/>
      <c r="K66" s="133"/>
      <c r="L66" s="133"/>
      <c r="M66" s="133"/>
      <c r="N66" s="133"/>
      <c r="O66" s="133"/>
    </row>
    <row r="67" spans="1:15" ht="24" thickTop="1"/>
    <row r="69" spans="1:15" ht="24">
      <c r="B69" s="8" t="s">
        <v>273</v>
      </c>
      <c r="E69" s="8" t="s">
        <v>515</v>
      </c>
      <c r="F69" s="8"/>
      <c r="G69" s="8"/>
      <c r="H69" s="167"/>
      <c r="I69" s="20"/>
      <c r="J69" s="8" t="s">
        <v>514</v>
      </c>
      <c r="K69" s="164"/>
      <c r="L69" s="164"/>
    </row>
    <row r="70" spans="1:15" ht="24">
      <c r="B70" s="165" t="s">
        <v>271</v>
      </c>
      <c r="E70" s="20" t="s">
        <v>270</v>
      </c>
      <c r="F70" s="8"/>
      <c r="G70" s="167"/>
      <c r="H70" s="20"/>
      <c r="I70" s="20"/>
      <c r="J70" s="20" t="s">
        <v>512</v>
      </c>
      <c r="K70" s="8"/>
      <c r="L70" s="165"/>
    </row>
    <row r="71" spans="1:15" ht="24">
      <c r="B71" s="164" t="s">
        <v>272</v>
      </c>
      <c r="E71" s="8"/>
      <c r="F71" s="8"/>
      <c r="G71" s="8"/>
      <c r="H71" s="167"/>
      <c r="I71" s="20"/>
      <c r="J71" s="164" t="s">
        <v>513</v>
      </c>
      <c r="K71" s="164"/>
      <c r="L71" s="8"/>
    </row>
  </sheetData>
  <mergeCells count="36">
    <mergeCell ref="D40:D41"/>
    <mergeCell ref="G4:G5"/>
    <mergeCell ref="H4:H5"/>
    <mergeCell ref="A39:O39"/>
    <mergeCell ref="A40:A41"/>
    <mergeCell ref="B40:B41"/>
    <mergeCell ref="C40:C41"/>
    <mergeCell ref="M40:M41"/>
    <mergeCell ref="M4:M5"/>
    <mergeCell ref="I4:I5"/>
    <mergeCell ref="A37:O37"/>
    <mergeCell ref="A38:O38"/>
    <mergeCell ref="N40:N41"/>
    <mergeCell ref="E40:E41"/>
    <mergeCell ref="F40:F41"/>
    <mergeCell ref="G40:G41"/>
    <mergeCell ref="A1:O1"/>
    <mergeCell ref="A2:O2"/>
    <mergeCell ref="A3:O3"/>
    <mergeCell ref="A4:A5"/>
    <mergeCell ref="B4:B5"/>
    <mergeCell ref="E4:E5"/>
    <mergeCell ref="F4:F5"/>
    <mergeCell ref="N4:N5"/>
    <mergeCell ref="O4:O5"/>
    <mergeCell ref="L4:L5"/>
    <mergeCell ref="J4:J5"/>
    <mergeCell ref="K4:K5"/>
    <mergeCell ref="C4:C5"/>
    <mergeCell ref="D4:D5"/>
    <mergeCell ref="H40:H41"/>
    <mergeCell ref="O40:O41"/>
    <mergeCell ref="I40:I41"/>
    <mergeCell ref="J40:J41"/>
    <mergeCell ref="K40:K41"/>
    <mergeCell ref="L40:L41"/>
  </mergeCells>
  <phoneticPr fontId="30" type="noConversion"/>
  <printOptions horizontalCentered="1"/>
  <pageMargins left="0" right="0" top="0.35433070866141736" bottom="0.35433070866141736" header="0.31496062992125984" footer="0.31496062992125984"/>
  <pageSetup paperSize="5" scale="65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activeCell="B31" sqref="B31"/>
    </sheetView>
  </sheetViews>
  <sheetFormatPr defaultRowHeight="24"/>
  <cols>
    <col min="1" max="1" width="4.28515625" style="48" customWidth="1"/>
    <col min="2" max="2" width="41.28515625" style="48" customWidth="1"/>
    <col min="3" max="3" width="21.42578125" style="48" customWidth="1"/>
    <col min="4" max="4" width="15.7109375" style="50" customWidth="1"/>
    <col min="5" max="5" width="9.140625" style="49"/>
    <col min="6" max="11" width="9.140625" style="48"/>
    <col min="12" max="12" width="11.5703125" style="48" bestFit="1" customWidth="1"/>
    <col min="13" max="16384" width="9.140625" style="48"/>
  </cols>
  <sheetData>
    <row r="1" spans="1:5">
      <c r="A1" s="455" t="s">
        <v>216</v>
      </c>
      <c r="B1" s="455"/>
      <c r="C1" s="455"/>
      <c r="D1" s="455"/>
    </row>
    <row r="2" spans="1:5">
      <c r="A2" s="110" t="s">
        <v>217</v>
      </c>
    </row>
    <row r="3" spans="1:5" ht="16.5" customHeight="1">
      <c r="A3" s="110"/>
    </row>
    <row r="4" spans="1:5">
      <c r="A4" s="49"/>
      <c r="B4" s="48" t="s">
        <v>218</v>
      </c>
      <c r="D4" s="50">
        <v>53700</v>
      </c>
    </row>
    <row r="5" spans="1:5">
      <c r="A5" s="49"/>
      <c r="B5" s="48" t="s">
        <v>219</v>
      </c>
      <c r="D5" s="50">
        <v>96600</v>
      </c>
    </row>
    <row r="6" spans="1:5">
      <c r="A6" s="49"/>
      <c r="B6" s="48" t="s">
        <v>242</v>
      </c>
    </row>
    <row r="7" spans="1:5">
      <c r="A7" s="49"/>
      <c r="B7" s="48" t="s">
        <v>220</v>
      </c>
      <c r="D7" s="50">
        <v>4820.5200000000004</v>
      </c>
    </row>
    <row r="8" spans="1:5">
      <c r="A8" s="49"/>
      <c r="B8" s="48" t="s">
        <v>221</v>
      </c>
    </row>
    <row r="9" spans="1:5" s="110" customFormat="1" thickBot="1">
      <c r="B9" s="456" t="s">
        <v>44</v>
      </c>
      <c r="C9" s="456"/>
      <c r="D9" s="136">
        <f>SUM(D4:D8)</f>
        <v>155120.51999999999</v>
      </c>
      <c r="E9" s="109"/>
    </row>
    <row r="10" spans="1:5" s="110" customFormat="1" ht="32.25" customHeight="1" thickTop="1">
      <c r="A10" s="110" t="s">
        <v>297</v>
      </c>
      <c r="D10" s="137"/>
      <c r="E10" s="109"/>
    </row>
    <row r="11" spans="1:5">
      <c r="A11" s="109"/>
      <c r="B11" s="48" t="s">
        <v>583</v>
      </c>
      <c r="D11" s="138">
        <v>550000</v>
      </c>
    </row>
    <row r="12" spans="1:5">
      <c r="A12" s="109"/>
      <c r="B12" s="48" t="s">
        <v>584</v>
      </c>
      <c r="D12" s="138"/>
    </row>
    <row r="13" spans="1:5">
      <c r="A13" s="109"/>
      <c r="B13" s="48" t="s">
        <v>585</v>
      </c>
      <c r="D13" s="138"/>
    </row>
    <row r="14" spans="1:5">
      <c r="A14" s="109"/>
      <c r="B14" s="48" t="s">
        <v>586</v>
      </c>
      <c r="D14" s="156">
        <v>28400</v>
      </c>
    </row>
    <row r="15" spans="1:5">
      <c r="A15" s="110"/>
      <c r="B15" s="48" t="s">
        <v>587</v>
      </c>
      <c r="D15" s="157">
        <v>545000</v>
      </c>
    </row>
    <row r="16" spans="1:5">
      <c r="A16" s="49"/>
      <c r="B16" s="48" t="s">
        <v>588</v>
      </c>
      <c r="D16" s="157"/>
    </row>
    <row r="17" spans="2:5" s="110" customFormat="1">
      <c r="B17" s="48" t="s">
        <v>589</v>
      </c>
      <c r="D17" s="157">
        <v>732000</v>
      </c>
      <c r="E17" s="109"/>
    </row>
    <row r="18" spans="2:5">
      <c r="B18" s="48" t="s">
        <v>590</v>
      </c>
    </row>
    <row r="19" spans="2:5">
      <c r="B19" s="48" t="s">
        <v>591</v>
      </c>
      <c r="D19" s="50">
        <v>400000</v>
      </c>
    </row>
    <row r="20" spans="2:5">
      <c r="B20" s="48" t="s">
        <v>592</v>
      </c>
    </row>
    <row r="21" spans="2:5">
      <c r="B21" s="48" t="s">
        <v>593</v>
      </c>
      <c r="D21" s="50">
        <v>547500</v>
      </c>
    </row>
    <row r="22" spans="2:5">
      <c r="B22" s="48" t="s">
        <v>594</v>
      </c>
    </row>
    <row r="23" spans="2:5">
      <c r="B23" s="48" t="s">
        <v>595</v>
      </c>
      <c r="D23" s="50">
        <v>604000</v>
      </c>
    </row>
    <row r="24" spans="2:5">
      <c r="B24" s="48" t="s">
        <v>596</v>
      </c>
    </row>
    <row r="25" spans="2:5">
      <c r="B25" s="48" t="s">
        <v>597</v>
      </c>
      <c r="D25" s="50">
        <v>585000</v>
      </c>
    </row>
    <row r="26" spans="2:5">
      <c r="B26" s="48" t="s">
        <v>598</v>
      </c>
    </row>
    <row r="28" spans="2:5" ht="24.75" thickBot="1">
      <c r="D28" s="169">
        <f>SUM(D11:D27)</f>
        <v>3991900</v>
      </c>
    </row>
  </sheetData>
  <mergeCells count="2">
    <mergeCell ref="A1:D1"/>
    <mergeCell ref="B9:C9"/>
  </mergeCells>
  <phoneticPr fontId="30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L24" sqref="L24"/>
    </sheetView>
  </sheetViews>
  <sheetFormatPr defaultRowHeight="23.25"/>
  <cols>
    <col min="1" max="1" width="9.140625" style="146"/>
    <col min="2" max="2" width="12.5703125" style="146" customWidth="1"/>
    <col min="3" max="16384" width="9.140625" style="146"/>
  </cols>
  <sheetData>
    <row r="1" spans="1:9">
      <c r="A1" s="457" t="s">
        <v>175</v>
      </c>
      <c r="B1" s="457"/>
      <c r="C1" s="457"/>
      <c r="D1" s="457"/>
      <c r="E1" s="457"/>
      <c r="F1" s="457"/>
      <c r="G1" s="457"/>
      <c r="H1" s="457"/>
      <c r="I1" s="457"/>
    </row>
    <row r="2" spans="1:9">
      <c r="A2" s="457" t="s">
        <v>246</v>
      </c>
      <c r="B2" s="457"/>
      <c r="C2" s="457"/>
      <c r="D2" s="457"/>
      <c r="E2" s="457"/>
      <c r="F2" s="457"/>
      <c r="G2" s="457"/>
      <c r="H2" s="457"/>
      <c r="I2" s="457"/>
    </row>
    <row r="3" spans="1:9">
      <c r="A3" s="457" t="s">
        <v>457</v>
      </c>
      <c r="B3" s="457"/>
      <c r="C3" s="457"/>
      <c r="D3" s="457"/>
      <c r="E3" s="457"/>
      <c r="F3" s="457"/>
      <c r="G3" s="457"/>
      <c r="H3" s="457"/>
      <c r="I3" s="457"/>
    </row>
    <row r="4" spans="1:9">
      <c r="A4" s="168" t="s">
        <v>332</v>
      </c>
    </row>
    <row r="5" spans="1:9">
      <c r="A5" s="168"/>
    </row>
    <row r="6" spans="1:9">
      <c r="A6" s="146" t="s">
        <v>446</v>
      </c>
    </row>
    <row r="7" spans="1:9">
      <c r="A7" s="429" t="s">
        <v>247</v>
      </c>
      <c r="B7" s="430"/>
      <c r="C7" s="429" t="s">
        <v>252</v>
      </c>
      <c r="D7" s="437"/>
      <c r="E7" s="437"/>
      <c r="F7" s="437"/>
      <c r="G7" s="430"/>
      <c r="H7" s="429" t="s">
        <v>63</v>
      </c>
      <c r="I7" s="430"/>
    </row>
    <row r="8" spans="1:9">
      <c r="A8" s="147" t="s">
        <v>248</v>
      </c>
      <c r="B8" s="148"/>
      <c r="C8" s="147" t="s">
        <v>253</v>
      </c>
      <c r="D8" s="151"/>
      <c r="E8" s="151"/>
      <c r="F8" s="151"/>
      <c r="G8" s="148"/>
      <c r="H8" s="461">
        <v>38000</v>
      </c>
      <c r="I8" s="462"/>
    </row>
    <row r="9" spans="1:9">
      <c r="A9" s="147" t="s">
        <v>249</v>
      </c>
      <c r="B9" s="148"/>
      <c r="C9" s="147" t="s">
        <v>254</v>
      </c>
      <c r="D9" s="151"/>
      <c r="E9" s="151"/>
      <c r="F9" s="151"/>
      <c r="G9" s="148"/>
      <c r="H9" s="463">
        <v>31000</v>
      </c>
      <c r="I9" s="464"/>
    </row>
    <row r="10" spans="1:9">
      <c r="A10" s="147" t="s">
        <v>250</v>
      </c>
      <c r="B10" s="148"/>
      <c r="C10" s="147" t="s">
        <v>254</v>
      </c>
      <c r="D10" s="151"/>
      <c r="E10" s="151"/>
      <c r="F10" s="151"/>
      <c r="G10" s="148"/>
      <c r="H10" s="463">
        <v>96000</v>
      </c>
      <c r="I10" s="464"/>
    </row>
    <row r="11" spans="1:9">
      <c r="A11" s="458" t="s">
        <v>44</v>
      </c>
      <c r="B11" s="459"/>
      <c r="C11" s="459"/>
      <c r="D11" s="459"/>
      <c r="E11" s="459"/>
      <c r="F11" s="459"/>
      <c r="G11" s="460"/>
      <c r="H11" s="426">
        <f>SUM(H8:I10)</f>
        <v>165000</v>
      </c>
      <c r="I11" s="427"/>
    </row>
    <row r="13" spans="1:9">
      <c r="A13" s="146" t="s">
        <v>445</v>
      </c>
    </row>
    <row r="14" spans="1:9">
      <c r="A14" s="429" t="s">
        <v>247</v>
      </c>
      <c r="B14" s="430"/>
      <c r="C14" s="429" t="s">
        <v>252</v>
      </c>
      <c r="D14" s="437"/>
      <c r="E14" s="437"/>
      <c r="F14" s="437"/>
      <c r="G14" s="430"/>
      <c r="H14" s="429" t="s">
        <v>63</v>
      </c>
      <c r="I14" s="430"/>
    </row>
    <row r="15" spans="1:9">
      <c r="A15" s="147" t="s">
        <v>248</v>
      </c>
      <c r="B15" s="148"/>
      <c r="C15" s="147" t="s">
        <v>253</v>
      </c>
      <c r="D15" s="151"/>
      <c r="E15" s="151"/>
      <c r="F15" s="151"/>
      <c r="G15" s="148"/>
      <c r="H15" s="461">
        <v>40000</v>
      </c>
      <c r="I15" s="462"/>
    </row>
    <row r="16" spans="1:9">
      <c r="A16" s="147" t="s">
        <v>249</v>
      </c>
      <c r="B16" s="148"/>
      <c r="C16" s="147" t="s">
        <v>254</v>
      </c>
      <c r="D16" s="151"/>
      <c r="E16" s="151"/>
      <c r="F16" s="151"/>
      <c r="G16" s="148"/>
      <c r="H16" s="463">
        <v>80000</v>
      </c>
      <c r="I16" s="464"/>
    </row>
    <row r="17" spans="1:9">
      <c r="A17" s="147" t="s">
        <v>250</v>
      </c>
      <c r="B17" s="148"/>
      <c r="C17" s="147" t="s">
        <v>254</v>
      </c>
      <c r="D17" s="151"/>
      <c r="E17" s="151"/>
      <c r="F17" s="151"/>
      <c r="G17" s="148"/>
      <c r="H17" s="463">
        <v>100000</v>
      </c>
      <c r="I17" s="464"/>
    </row>
    <row r="18" spans="1:9" ht="24" customHeight="1">
      <c r="A18" s="149" t="s">
        <v>251</v>
      </c>
      <c r="B18" s="150"/>
      <c r="C18" s="149" t="s">
        <v>255</v>
      </c>
      <c r="D18" s="152"/>
      <c r="E18" s="152"/>
      <c r="F18" s="152"/>
      <c r="G18" s="150"/>
      <c r="H18" s="463">
        <v>20000</v>
      </c>
      <c r="I18" s="464"/>
    </row>
    <row r="19" spans="1:9">
      <c r="A19" s="458" t="s">
        <v>44</v>
      </c>
      <c r="B19" s="459"/>
      <c r="C19" s="459"/>
      <c r="D19" s="459"/>
      <c r="E19" s="459"/>
      <c r="F19" s="459"/>
      <c r="G19" s="460"/>
      <c r="H19" s="426">
        <f>SUM(H15:I18)</f>
        <v>240000</v>
      </c>
      <c r="I19" s="427"/>
    </row>
    <row r="23" spans="1:9" ht="24">
      <c r="A23" s="5" t="s">
        <v>506</v>
      </c>
      <c r="B23" s="6"/>
      <c r="C23" s="6"/>
      <c r="D23" s="6"/>
      <c r="E23" s="6"/>
      <c r="F23" s="6"/>
      <c r="G23" s="12" t="s">
        <v>446</v>
      </c>
      <c r="H23" s="346" t="s">
        <v>456</v>
      </c>
      <c r="I23" s="6"/>
    </row>
    <row r="24" spans="1:9" ht="24">
      <c r="A24" s="9"/>
      <c r="B24" s="9"/>
      <c r="C24" s="9" t="s">
        <v>454</v>
      </c>
      <c r="D24" s="9"/>
      <c r="E24" s="9"/>
      <c r="F24" s="9"/>
      <c r="G24" s="348">
        <v>116.4</v>
      </c>
      <c r="H24" s="10">
        <v>0</v>
      </c>
      <c r="I24" s="9"/>
    </row>
    <row r="25" spans="1:9" ht="24.75" thickBot="1">
      <c r="A25" s="5"/>
      <c r="B25" s="6"/>
      <c r="C25" s="6"/>
      <c r="D25" s="6"/>
      <c r="E25" s="6"/>
      <c r="F25" s="6"/>
      <c r="G25" s="349">
        <f>SUM(G24)</f>
        <v>116.4</v>
      </c>
      <c r="H25" s="11">
        <f>SUM(H24)</f>
        <v>0</v>
      </c>
      <c r="I25" s="9"/>
    </row>
  </sheetData>
  <mergeCells count="20">
    <mergeCell ref="H9:I9"/>
    <mergeCell ref="H10:I10"/>
    <mergeCell ref="H18:I18"/>
    <mergeCell ref="H16:I16"/>
    <mergeCell ref="H8:I8"/>
    <mergeCell ref="C14:G14"/>
    <mergeCell ref="H14:I14"/>
    <mergeCell ref="A19:G19"/>
    <mergeCell ref="H19:I19"/>
    <mergeCell ref="H11:I11"/>
    <mergeCell ref="A11:G11"/>
    <mergeCell ref="H15:I15"/>
    <mergeCell ref="H17:I17"/>
    <mergeCell ref="A14:B14"/>
    <mergeCell ref="A1:I1"/>
    <mergeCell ref="A2:I2"/>
    <mergeCell ref="A3:I3"/>
    <mergeCell ref="C7:G7"/>
    <mergeCell ref="H7:I7"/>
    <mergeCell ref="A7:B7"/>
  </mergeCells>
  <phoneticPr fontId="30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5"/>
  <sheetViews>
    <sheetView workbookViewId="0">
      <selection activeCell="G4" sqref="G4"/>
    </sheetView>
  </sheetViews>
  <sheetFormatPr defaultRowHeight="20.25"/>
  <cols>
    <col min="1" max="1" width="9.140625" style="153"/>
    <col min="2" max="2" width="13.28515625" style="153" customWidth="1"/>
    <col min="3" max="3" width="23.85546875" style="153" customWidth="1"/>
    <col min="4" max="4" width="15.42578125" style="153" customWidth="1"/>
    <col min="5" max="5" width="16.5703125" style="153" customWidth="1"/>
    <col min="6" max="6" width="16.7109375" style="153" customWidth="1"/>
    <col min="7" max="7" width="19.42578125" style="153" customWidth="1"/>
    <col min="8" max="8" width="19.7109375" style="153" customWidth="1"/>
    <col min="9" max="9" width="15.140625" style="153" customWidth="1"/>
    <col min="10" max="16384" width="9.140625" style="153"/>
  </cols>
  <sheetData>
    <row r="1" spans="1:10">
      <c r="A1" s="467" t="s">
        <v>175</v>
      </c>
      <c r="B1" s="467"/>
      <c r="C1" s="467"/>
      <c r="D1" s="467"/>
      <c r="E1" s="467"/>
      <c r="F1" s="467"/>
      <c r="G1" s="467"/>
      <c r="H1" s="467"/>
      <c r="I1" s="467"/>
    </row>
    <row r="2" spans="1:10" ht="23.25">
      <c r="A2" s="465" t="s">
        <v>274</v>
      </c>
      <c r="B2" s="465"/>
      <c r="C2" s="465"/>
      <c r="D2" s="465"/>
      <c r="E2" s="465"/>
      <c r="F2" s="465"/>
      <c r="G2" s="465"/>
      <c r="H2" s="465"/>
      <c r="I2" s="465"/>
      <c r="J2" s="154"/>
    </row>
    <row r="3" spans="1:10" ht="23.25">
      <c r="A3" s="466" t="s">
        <v>458</v>
      </c>
      <c r="B3" s="466"/>
      <c r="C3" s="466"/>
      <c r="D3" s="466"/>
      <c r="E3" s="466"/>
      <c r="F3" s="466"/>
      <c r="G3" s="466"/>
      <c r="H3" s="466"/>
      <c r="I3" s="466"/>
      <c r="J3" s="154"/>
    </row>
    <row r="4" spans="1:10" ht="23.25">
      <c r="B4" s="383" t="s">
        <v>510</v>
      </c>
      <c r="C4" s="383"/>
      <c r="D4" s="383"/>
      <c r="E4" s="383"/>
      <c r="F4" s="383"/>
      <c r="G4" s="383"/>
      <c r="H4" s="383"/>
      <c r="I4" s="383"/>
      <c r="J4" s="154"/>
    </row>
    <row r="5" spans="1:10" ht="23.25">
      <c r="B5" s="468" t="s">
        <v>505</v>
      </c>
      <c r="C5" s="468"/>
      <c r="D5" s="468"/>
      <c r="E5" s="468"/>
      <c r="F5" s="468"/>
      <c r="G5" s="468"/>
      <c r="H5" s="468"/>
      <c r="I5" s="468"/>
      <c r="J5" s="154"/>
    </row>
    <row r="6" spans="1:10" ht="23.25">
      <c r="A6" s="338" t="s">
        <v>478</v>
      </c>
      <c r="B6" s="243" t="s">
        <v>275</v>
      </c>
      <c r="C6" s="245" t="s">
        <v>276</v>
      </c>
      <c r="D6" s="243" t="s">
        <v>278</v>
      </c>
      <c r="E6" s="243" t="s">
        <v>279</v>
      </c>
      <c r="F6" s="243" t="s">
        <v>280</v>
      </c>
      <c r="G6" s="243" t="s">
        <v>281</v>
      </c>
      <c r="H6" s="243" t="s">
        <v>282</v>
      </c>
      <c r="I6" s="243" t="s">
        <v>46</v>
      </c>
    </row>
    <row r="7" spans="1:10" ht="23.25">
      <c r="A7" s="339"/>
      <c r="B7" s="244"/>
      <c r="C7" s="246" t="s">
        <v>277</v>
      </c>
      <c r="D7" s="244"/>
      <c r="E7" s="244"/>
      <c r="F7" s="244"/>
      <c r="G7" s="244"/>
      <c r="H7" s="244"/>
      <c r="I7" s="244"/>
    </row>
    <row r="8" spans="1:10" ht="23.25">
      <c r="A8" s="341">
        <v>1</v>
      </c>
      <c r="B8" s="179" t="s">
        <v>306</v>
      </c>
      <c r="C8" s="179" t="s">
        <v>459</v>
      </c>
      <c r="D8" s="179" t="s">
        <v>185</v>
      </c>
      <c r="E8" s="179" t="s">
        <v>461</v>
      </c>
      <c r="F8" s="179" t="s">
        <v>17</v>
      </c>
      <c r="G8" s="179" t="s">
        <v>462</v>
      </c>
      <c r="H8" s="179"/>
      <c r="I8" s="180">
        <v>3000</v>
      </c>
    </row>
    <row r="9" spans="1:10" ht="23.25">
      <c r="A9" s="341"/>
      <c r="B9" s="179"/>
      <c r="C9" s="179"/>
      <c r="D9" s="179" t="s">
        <v>460</v>
      </c>
      <c r="E9" s="179" t="s">
        <v>460</v>
      </c>
      <c r="F9" s="179"/>
      <c r="G9" s="179" t="s">
        <v>463</v>
      </c>
      <c r="H9" s="179"/>
      <c r="I9" s="179"/>
    </row>
    <row r="10" spans="1:10" ht="23.25">
      <c r="A10" s="341">
        <v>2</v>
      </c>
      <c r="B10" s="179" t="s">
        <v>306</v>
      </c>
      <c r="C10" s="179" t="s">
        <v>464</v>
      </c>
      <c r="D10" s="179" t="s">
        <v>185</v>
      </c>
      <c r="E10" s="179" t="s">
        <v>461</v>
      </c>
      <c r="F10" s="179" t="s">
        <v>17</v>
      </c>
      <c r="G10" s="179" t="s">
        <v>462</v>
      </c>
      <c r="H10" s="179"/>
      <c r="I10" s="180">
        <v>3000</v>
      </c>
    </row>
    <row r="11" spans="1:10" ht="23.25">
      <c r="A11" s="341"/>
      <c r="B11" s="179"/>
      <c r="C11" s="179"/>
      <c r="D11" s="179" t="s">
        <v>460</v>
      </c>
      <c r="E11" s="179" t="s">
        <v>460</v>
      </c>
      <c r="F11" s="179"/>
      <c r="G11" s="179" t="s">
        <v>463</v>
      </c>
      <c r="H11" s="179"/>
      <c r="I11" s="179"/>
    </row>
    <row r="12" spans="1:10" ht="23.25">
      <c r="A12" s="341">
        <v>3</v>
      </c>
      <c r="B12" s="179" t="s">
        <v>306</v>
      </c>
      <c r="C12" s="179" t="s">
        <v>465</v>
      </c>
      <c r="D12" s="179" t="s">
        <v>185</v>
      </c>
      <c r="E12" s="179" t="s">
        <v>461</v>
      </c>
      <c r="F12" s="179" t="s">
        <v>17</v>
      </c>
      <c r="G12" s="179" t="s">
        <v>462</v>
      </c>
      <c r="H12" s="179"/>
      <c r="I12" s="180">
        <v>3000</v>
      </c>
    </row>
    <row r="13" spans="1:10" ht="23.25">
      <c r="A13" s="341"/>
      <c r="B13" s="179"/>
      <c r="C13" s="179"/>
      <c r="D13" s="179" t="s">
        <v>460</v>
      </c>
      <c r="E13" s="179" t="s">
        <v>460</v>
      </c>
      <c r="F13" s="179"/>
      <c r="G13" s="179" t="s">
        <v>463</v>
      </c>
      <c r="H13" s="179"/>
      <c r="I13" s="179"/>
    </row>
    <row r="14" spans="1:10" ht="23.25">
      <c r="A14" s="341">
        <v>4</v>
      </c>
      <c r="B14" s="179" t="s">
        <v>306</v>
      </c>
      <c r="C14" s="179" t="s">
        <v>466</v>
      </c>
      <c r="D14" s="179" t="s">
        <v>185</v>
      </c>
      <c r="E14" s="179" t="s">
        <v>461</v>
      </c>
      <c r="F14" s="179" t="s">
        <v>17</v>
      </c>
      <c r="G14" s="179" t="s">
        <v>462</v>
      </c>
      <c r="H14" s="179"/>
      <c r="I14" s="180">
        <v>3000</v>
      </c>
    </row>
    <row r="15" spans="1:10" ht="23.25">
      <c r="A15" s="341"/>
      <c r="B15" s="179"/>
      <c r="C15" s="179"/>
      <c r="D15" s="179" t="s">
        <v>460</v>
      </c>
      <c r="E15" s="179" t="s">
        <v>460</v>
      </c>
      <c r="F15" s="179"/>
      <c r="G15" s="179" t="s">
        <v>463</v>
      </c>
      <c r="H15" s="179"/>
      <c r="I15" s="179"/>
    </row>
    <row r="16" spans="1:10" ht="23.25">
      <c r="A16" s="341">
        <v>5</v>
      </c>
      <c r="B16" s="179" t="s">
        <v>306</v>
      </c>
      <c r="C16" s="179" t="s">
        <v>467</v>
      </c>
      <c r="D16" s="179" t="s">
        <v>185</v>
      </c>
      <c r="E16" s="179" t="s">
        <v>461</v>
      </c>
      <c r="F16" s="179" t="s">
        <v>17</v>
      </c>
      <c r="G16" s="179" t="s">
        <v>462</v>
      </c>
      <c r="H16" s="179"/>
      <c r="I16" s="180">
        <v>3000</v>
      </c>
    </row>
    <row r="17" spans="1:9" ht="23.25">
      <c r="A17" s="341"/>
      <c r="B17" s="179"/>
      <c r="C17" s="179"/>
      <c r="D17" s="179" t="s">
        <v>460</v>
      </c>
      <c r="E17" s="179" t="s">
        <v>460</v>
      </c>
      <c r="F17" s="179"/>
      <c r="G17" s="179" t="s">
        <v>463</v>
      </c>
      <c r="H17" s="179"/>
      <c r="I17" s="179"/>
    </row>
    <row r="18" spans="1:9" ht="23.25">
      <c r="A18" s="341">
        <v>6</v>
      </c>
      <c r="B18" s="179" t="s">
        <v>306</v>
      </c>
      <c r="C18" s="179" t="s">
        <v>468</v>
      </c>
      <c r="D18" s="179" t="s">
        <v>185</v>
      </c>
      <c r="E18" s="179" t="s">
        <v>461</v>
      </c>
      <c r="F18" s="179" t="s">
        <v>17</v>
      </c>
      <c r="G18" s="179" t="s">
        <v>462</v>
      </c>
      <c r="H18" s="179"/>
      <c r="I18" s="180">
        <v>3000</v>
      </c>
    </row>
    <row r="19" spans="1:9" ht="23.25">
      <c r="A19" s="341"/>
      <c r="B19" s="179"/>
      <c r="C19" s="179"/>
      <c r="D19" s="179" t="s">
        <v>460</v>
      </c>
      <c r="E19" s="179" t="s">
        <v>460</v>
      </c>
      <c r="F19" s="179"/>
      <c r="G19" s="179" t="s">
        <v>463</v>
      </c>
      <c r="H19" s="179"/>
      <c r="I19" s="179"/>
    </row>
    <row r="20" spans="1:9" ht="23.25">
      <c r="A20" s="341">
        <v>7</v>
      </c>
      <c r="B20" s="179" t="s">
        <v>306</v>
      </c>
      <c r="C20" s="179" t="s">
        <v>469</v>
      </c>
      <c r="D20" s="179" t="s">
        <v>185</v>
      </c>
      <c r="E20" s="179" t="s">
        <v>461</v>
      </c>
      <c r="F20" s="179" t="s">
        <v>17</v>
      </c>
      <c r="G20" s="179" t="s">
        <v>462</v>
      </c>
      <c r="H20" s="179"/>
      <c r="I20" s="180">
        <v>3000</v>
      </c>
    </row>
    <row r="21" spans="1:9" ht="23.25">
      <c r="A21" s="341"/>
      <c r="B21" s="179"/>
      <c r="C21" s="179"/>
      <c r="D21" s="179" t="s">
        <v>460</v>
      </c>
      <c r="E21" s="179" t="s">
        <v>460</v>
      </c>
      <c r="F21" s="179"/>
      <c r="G21" s="179" t="s">
        <v>463</v>
      </c>
      <c r="H21" s="179"/>
      <c r="I21" s="179"/>
    </row>
    <row r="22" spans="1:9" ht="23.25">
      <c r="A22" s="341">
        <v>8</v>
      </c>
      <c r="B22" s="179" t="s">
        <v>306</v>
      </c>
      <c r="C22" s="179" t="s">
        <v>470</v>
      </c>
      <c r="D22" s="179" t="s">
        <v>185</v>
      </c>
      <c r="E22" s="179" t="s">
        <v>461</v>
      </c>
      <c r="F22" s="179" t="s">
        <v>17</v>
      </c>
      <c r="G22" s="179" t="s">
        <v>462</v>
      </c>
      <c r="H22" s="179"/>
      <c r="I22" s="180">
        <v>3000</v>
      </c>
    </row>
    <row r="23" spans="1:9" ht="23.25">
      <c r="A23" s="340"/>
      <c r="B23" s="179"/>
      <c r="C23" s="179"/>
      <c r="D23" s="179" t="s">
        <v>460</v>
      </c>
      <c r="E23" s="179" t="s">
        <v>460</v>
      </c>
      <c r="F23" s="179"/>
      <c r="G23" s="179" t="s">
        <v>463</v>
      </c>
      <c r="H23" s="179"/>
      <c r="I23" s="179"/>
    </row>
    <row r="24" spans="1:9" ht="23.25">
      <c r="B24" s="469" t="s">
        <v>44</v>
      </c>
      <c r="C24" s="470"/>
      <c r="D24" s="470"/>
      <c r="E24" s="470"/>
      <c r="F24" s="470"/>
      <c r="G24" s="470"/>
      <c r="H24" s="471"/>
      <c r="I24" s="181">
        <f>SUM(I8:I23)</f>
        <v>24000</v>
      </c>
    </row>
    <row r="25" spans="1:9" ht="23.25">
      <c r="B25" s="320"/>
      <c r="C25" s="320"/>
      <c r="D25" s="320"/>
      <c r="E25" s="320"/>
      <c r="F25" s="320"/>
      <c r="G25" s="320"/>
      <c r="H25" s="320"/>
      <c r="I25" s="321"/>
    </row>
    <row r="26" spans="1:9">
      <c r="A26" s="467" t="s">
        <v>175</v>
      </c>
      <c r="B26" s="467"/>
      <c r="C26" s="467"/>
      <c r="D26" s="467"/>
      <c r="E26" s="467"/>
      <c r="F26" s="467"/>
      <c r="G26" s="467"/>
      <c r="H26" s="467"/>
      <c r="I26" s="467"/>
    </row>
    <row r="27" spans="1:9" ht="23.25">
      <c r="A27" s="465" t="s">
        <v>274</v>
      </c>
      <c r="B27" s="465"/>
      <c r="C27" s="465"/>
      <c r="D27" s="465"/>
      <c r="E27" s="465"/>
      <c r="F27" s="465"/>
      <c r="G27" s="465"/>
      <c r="H27" s="465"/>
      <c r="I27" s="465"/>
    </row>
    <row r="28" spans="1:9" ht="23.25">
      <c r="A28" s="466" t="s">
        <v>458</v>
      </c>
      <c r="B28" s="466"/>
      <c r="C28" s="466"/>
      <c r="D28" s="466"/>
      <c r="E28" s="466"/>
      <c r="F28" s="466"/>
      <c r="G28" s="466"/>
      <c r="H28" s="466"/>
      <c r="I28" s="466"/>
    </row>
    <row r="29" spans="1:9" ht="23.25">
      <c r="B29" s="320"/>
      <c r="C29" s="320"/>
      <c r="D29" s="320"/>
      <c r="E29" s="320"/>
      <c r="F29" s="320"/>
      <c r="G29" s="320"/>
      <c r="H29" s="320"/>
      <c r="I29" s="321"/>
    </row>
    <row r="30" spans="1:9" ht="23.25">
      <c r="A30" s="338" t="s">
        <v>478</v>
      </c>
      <c r="B30" s="343" t="s">
        <v>275</v>
      </c>
      <c r="C30" s="344" t="s">
        <v>276</v>
      </c>
      <c r="D30" s="343" t="s">
        <v>278</v>
      </c>
      <c r="E30" s="343" t="s">
        <v>279</v>
      </c>
      <c r="F30" s="343" t="s">
        <v>280</v>
      </c>
      <c r="G30" s="343" t="s">
        <v>281</v>
      </c>
      <c r="H30" s="343" t="s">
        <v>282</v>
      </c>
      <c r="I30" s="343" t="s">
        <v>46</v>
      </c>
    </row>
    <row r="31" spans="1:9" ht="23.25">
      <c r="A31" s="339"/>
      <c r="B31" s="244"/>
      <c r="C31" s="246" t="s">
        <v>277</v>
      </c>
      <c r="D31" s="244"/>
      <c r="E31" s="244"/>
      <c r="F31" s="244"/>
      <c r="G31" s="244"/>
      <c r="H31" s="244"/>
      <c r="I31" s="244"/>
    </row>
    <row r="32" spans="1:9" ht="23.25">
      <c r="A32" s="339"/>
      <c r="B32" s="244"/>
      <c r="C32" s="246" t="s">
        <v>318</v>
      </c>
      <c r="D32" s="244"/>
      <c r="E32" s="244"/>
      <c r="F32" s="244"/>
      <c r="G32" s="244"/>
      <c r="H32" s="244"/>
      <c r="I32" s="342">
        <f>SUM(I24)</f>
        <v>24000</v>
      </c>
    </row>
    <row r="33" spans="1:9" ht="23.25">
      <c r="A33" s="341">
        <v>9</v>
      </c>
      <c r="B33" s="179" t="s">
        <v>306</v>
      </c>
      <c r="C33" s="179" t="s">
        <v>471</v>
      </c>
      <c r="D33" s="179" t="s">
        <v>185</v>
      </c>
      <c r="E33" s="179" t="s">
        <v>472</v>
      </c>
      <c r="F33" s="179" t="s">
        <v>17</v>
      </c>
      <c r="G33" s="179" t="s">
        <v>462</v>
      </c>
      <c r="H33" s="179"/>
      <c r="I33" s="180">
        <v>9000</v>
      </c>
    </row>
    <row r="34" spans="1:9" ht="23.25">
      <c r="A34" s="341"/>
      <c r="B34" s="179"/>
      <c r="C34" s="179"/>
      <c r="D34" s="179" t="s">
        <v>460</v>
      </c>
      <c r="E34" s="179" t="s">
        <v>460</v>
      </c>
      <c r="F34" s="179"/>
      <c r="G34" s="179" t="s">
        <v>463</v>
      </c>
      <c r="H34" s="179"/>
      <c r="I34" s="179"/>
    </row>
    <row r="35" spans="1:9" ht="23.25">
      <c r="A35" s="341">
        <v>10</v>
      </c>
      <c r="B35" s="179" t="s">
        <v>306</v>
      </c>
      <c r="C35" s="179" t="s">
        <v>473</v>
      </c>
      <c r="D35" s="179" t="s">
        <v>185</v>
      </c>
      <c r="E35" s="179" t="s">
        <v>472</v>
      </c>
      <c r="F35" s="179" t="s">
        <v>17</v>
      </c>
      <c r="G35" s="179" t="s">
        <v>462</v>
      </c>
      <c r="H35" s="179"/>
      <c r="I35" s="180">
        <v>7000</v>
      </c>
    </row>
    <row r="36" spans="1:9" ht="23.25">
      <c r="A36" s="341"/>
      <c r="B36" s="179"/>
      <c r="C36" s="179"/>
      <c r="D36" s="179" t="s">
        <v>460</v>
      </c>
      <c r="E36" s="179" t="s">
        <v>460</v>
      </c>
      <c r="F36" s="179"/>
      <c r="G36" s="179" t="s">
        <v>463</v>
      </c>
      <c r="H36" s="179"/>
      <c r="I36" s="179"/>
    </row>
    <row r="37" spans="1:9" ht="23.25">
      <c r="A37" s="341">
        <v>11</v>
      </c>
      <c r="B37" s="179" t="s">
        <v>306</v>
      </c>
      <c r="C37" s="179" t="s">
        <v>474</v>
      </c>
      <c r="D37" s="179" t="s">
        <v>190</v>
      </c>
      <c r="E37" s="179" t="s">
        <v>461</v>
      </c>
      <c r="F37" s="179" t="s">
        <v>17</v>
      </c>
      <c r="G37" s="179" t="s">
        <v>462</v>
      </c>
      <c r="H37" s="179"/>
      <c r="I37" s="180">
        <v>6000</v>
      </c>
    </row>
    <row r="38" spans="1:9" ht="23.25">
      <c r="A38" s="341"/>
      <c r="B38" s="179"/>
      <c r="C38" s="179"/>
      <c r="D38" s="179" t="s">
        <v>460</v>
      </c>
      <c r="E38" s="179" t="s">
        <v>356</v>
      </c>
      <c r="F38" s="179"/>
      <c r="G38" s="179" t="s">
        <v>463</v>
      </c>
      <c r="H38" s="179"/>
      <c r="I38" s="179"/>
    </row>
    <row r="39" spans="1:9" ht="23.25">
      <c r="A39" s="341">
        <v>12</v>
      </c>
      <c r="B39" s="179" t="s">
        <v>306</v>
      </c>
      <c r="C39" s="179" t="s">
        <v>475</v>
      </c>
      <c r="D39" s="179" t="s">
        <v>190</v>
      </c>
      <c r="E39" s="179" t="s">
        <v>461</v>
      </c>
      <c r="F39" s="179" t="s">
        <v>17</v>
      </c>
      <c r="G39" s="179" t="s">
        <v>462</v>
      </c>
      <c r="H39" s="179"/>
      <c r="I39" s="180">
        <v>9000</v>
      </c>
    </row>
    <row r="40" spans="1:9" ht="23.25">
      <c r="A40" s="341"/>
      <c r="B40" s="179"/>
      <c r="C40" s="179"/>
      <c r="D40" s="179" t="s">
        <v>460</v>
      </c>
      <c r="E40" s="179" t="s">
        <v>356</v>
      </c>
      <c r="F40" s="179"/>
      <c r="G40" s="179" t="s">
        <v>463</v>
      </c>
      <c r="H40" s="179"/>
      <c r="I40" s="179"/>
    </row>
    <row r="41" spans="1:9" ht="23.25">
      <c r="A41" s="341">
        <v>13</v>
      </c>
      <c r="B41" s="179" t="s">
        <v>306</v>
      </c>
      <c r="C41" s="179" t="s">
        <v>476</v>
      </c>
      <c r="D41" s="179" t="s">
        <v>190</v>
      </c>
      <c r="E41" s="179" t="s">
        <v>461</v>
      </c>
      <c r="F41" s="179" t="s">
        <v>17</v>
      </c>
      <c r="G41" s="179" t="s">
        <v>462</v>
      </c>
      <c r="H41" s="179"/>
      <c r="I41" s="180">
        <v>9000</v>
      </c>
    </row>
    <row r="42" spans="1:9" ht="23.25">
      <c r="A42" s="341"/>
      <c r="B42" s="179"/>
      <c r="C42" s="179"/>
      <c r="D42" s="179" t="s">
        <v>460</v>
      </c>
      <c r="E42" s="179" t="s">
        <v>356</v>
      </c>
      <c r="F42" s="179"/>
      <c r="G42" s="179" t="s">
        <v>463</v>
      </c>
      <c r="H42" s="179"/>
      <c r="I42" s="179"/>
    </row>
    <row r="43" spans="1:9" ht="23.25">
      <c r="A43" s="341">
        <v>14</v>
      </c>
      <c r="B43" s="179" t="s">
        <v>306</v>
      </c>
      <c r="C43" s="179" t="s">
        <v>477</v>
      </c>
      <c r="D43" s="179" t="s">
        <v>190</v>
      </c>
      <c r="E43" s="179" t="s">
        <v>461</v>
      </c>
      <c r="F43" s="179" t="s">
        <v>17</v>
      </c>
      <c r="G43" s="179" t="s">
        <v>462</v>
      </c>
      <c r="H43" s="179"/>
      <c r="I43" s="180">
        <v>9000</v>
      </c>
    </row>
    <row r="44" spans="1:9" ht="23.25">
      <c r="A44" s="341"/>
      <c r="B44" s="179"/>
      <c r="C44" s="179"/>
      <c r="D44" s="179" t="s">
        <v>460</v>
      </c>
      <c r="E44" s="179" t="s">
        <v>356</v>
      </c>
      <c r="F44" s="179"/>
      <c r="G44" s="179" t="s">
        <v>463</v>
      </c>
      <c r="H44" s="179"/>
      <c r="I44" s="179"/>
    </row>
    <row r="45" spans="1:9" ht="23.25">
      <c r="A45" s="341">
        <v>15</v>
      </c>
      <c r="B45" s="179" t="s">
        <v>306</v>
      </c>
      <c r="C45" s="179" t="s">
        <v>479</v>
      </c>
      <c r="D45" s="179" t="s">
        <v>185</v>
      </c>
      <c r="E45" s="179" t="s">
        <v>461</v>
      </c>
      <c r="F45" s="179" t="s">
        <v>17</v>
      </c>
      <c r="G45" s="179" t="s">
        <v>462</v>
      </c>
      <c r="H45" s="179"/>
      <c r="I45" s="180">
        <v>9000</v>
      </c>
    </row>
    <row r="46" spans="1:9" ht="23.25">
      <c r="A46" s="341"/>
      <c r="B46" s="179"/>
      <c r="C46" s="179"/>
      <c r="D46" s="179" t="s">
        <v>460</v>
      </c>
      <c r="E46" s="179" t="s">
        <v>460</v>
      </c>
      <c r="F46" s="179"/>
      <c r="G46" s="179" t="s">
        <v>463</v>
      </c>
      <c r="H46" s="179"/>
      <c r="I46" s="179"/>
    </row>
    <row r="47" spans="1:9" ht="23.25">
      <c r="A47" s="341">
        <v>16</v>
      </c>
      <c r="B47" s="179" t="s">
        <v>306</v>
      </c>
      <c r="C47" s="179" t="s">
        <v>480</v>
      </c>
      <c r="D47" s="179" t="s">
        <v>185</v>
      </c>
      <c r="E47" s="179" t="s">
        <v>461</v>
      </c>
      <c r="F47" s="179" t="s">
        <v>17</v>
      </c>
      <c r="G47" s="179" t="s">
        <v>462</v>
      </c>
      <c r="H47" s="179"/>
      <c r="I47" s="180">
        <v>7000</v>
      </c>
    </row>
    <row r="48" spans="1:9" ht="23.25">
      <c r="A48" s="340"/>
      <c r="B48" s="179"/>
      <c r="C48" s="179"/>
      <c r="D48" s="179" t="s">
        <v>460</v>
      </c>
      <c r="E48" s="179" t="s">
        <v>460</v>
      </c>
      <c r="F48" s="179"/>
      <c r="G48" s="179" t="s">
        <v>463</v>
      </c>
      <c r="H48" s="179"/>
      <c r="I48" s="179"/>
    </row>
    <row r="49" spans="1:9" ht="23.25">
      <c r="B49" s="469" t="s">
        <v>44</v>
      </c>
      <c r="C49" s="470"/>
      <c r="D49" s="470"/>
      <c r="E49" s="470"/>
      <c r="F49" s="470"/>
      <c r="G49" s="470"/>
      <c r="H49" s="471"/>
      <c r="I49" s="181">
        <f>SUM(I32:I48)</f>
        <v>89000</v>
      </c>
    </row>
    <row r="50" spans="1:9" ht="23.25">
      <c r="B50" s="320"/>
      <c r="C50" s="320"/>
      <c r="D50" s="320"/>
      <c r="E50" s="320"/>
      <c r="F50" s="320"/>
      <c r="G50" s="320"/>
      <c r="H50" s="320"/>
      <c r="I50" s="321"/>
    </row>
    <row r="51" spans="1:9">
      <c r="A51" s="467" t="s">
        <v>175</v>
      </c>
      <c r="B51" s="467"/>
      <c r="C51" s="467"/>
      <c r="D51" s="467"/>
      <c r="E51" s="467"/>
      <c r="F51" s="467"/>
      <c r="G51" s="467"/>
      <c r="H51" s="467"/>
      <c r="I51" s="467"/>
    </row>
    <row r="52" spans="1:9" ht="23.25">
      <c r="A52" s="465" t="s">
        <v>274</v>
      </c>
      <c r="B52" s="465"/>
      <c r="C52" s="465"/>
      <c r="D52" s="465"/>
      <c r="E52" s="465"/>
      <c r="F52" s="465"/>
      <c r="G52" s="465"/>
      <c r="H52" s="465"/>
      <c r="I52" s="465"/>
    </row>
    <row r="53" spans="1:9" ht="23.25">
      <c r="A53" s="466" t="s">
        <v>458</v>
      </c>
      <c r="B53" s="466"/>
      <c r="C53" s="466"/>
      <c r="D53" s="466"/>
      <c r="E53" s="466"/>
      <c r="F53" s="466"/>
      <c r="G53" s="466"/>
      <c r="H53" s="466"/>
      <c r="I53" s="466"/>
    </row>
    <row r="54" spans="1:9" ht="23.25">
      <c r="B54" s="320"/>
      <c r="C54" s="320"/>
      <c r="D54" s="320"/>
      <c r="E54" s="320"/>
      <c r="F54" s="320"/>
      <c r="G54" s="320"/>
      <c r="H54" s="320"/>
      <c r="I54" s="321"/>
    </row>
    <row r="55" spans="1:9" ht="23.25">
      <c r="A55" s="338" t="s">
        <v>478</v>
      </c>
      <c r="B55" s="343" t="s">
        <v>275</v>
      </c>
      <c r="C55" s="344" t="s">
        <v>276</v>
      </c>
      <c r="D55" s="343" t="s">
        <v>278</v>
      </c>
      <c r="E55" s="343" t="s">
        <v>279</v>
      </c>
      <c r="F55" s="343" t="s">
        <v>280</v>
      </c>
      <c r="G55" s="343" t="s">
        <v>281</v>
      </c>
      <c r="H55" s="343" t="s">
        <v>282</v>
      </c>
      <c r="I55" s="343" t="s">
        <v>46</v>
      </c>
    </row>
    <row r="56" spans="1:9" ht="23.25">
      <c r="A56" s="339"/>
      <c r="B56" s="244"/>
      <c r="C56" s="246" t="s">
        <v>277</v>
      </c>
      <c r="D56" s="244"/>
      <c r="E56" s="244"/>
      <c r="F56" s="244"/>
      <c r="G56" s="244"/>
      <c r="H56" s="244"/>
      <c r="I56" s="244"/>
    </row>
    <row r="57" spans="1:9" ht="23.25">
      <c r="A57" s="339"/>
      <c r="B57" s="244"/>
      <c r="C57" s="246" t="s">
        <v>318</v>
      </c>
      <c r="D57" s="244"/>
      <c r="E57" s="244"/>
      <c r="F57" s="244"/>
      <c r="G57" s="244"/>
      <c r="H57" s="244"/>
      <c r="I57" s="342">
        <f>SUM(I49)</f>
        <v>89000</v>
      </c>
    </row>
    <row r="58" spans="1:9" ht="23.25">
      <c r="A58" s="341">
        <v>17</v>
      </c>
      <c r="B58" s="179" t="s">
        <v>306</v>
      </c>
      <c r="C58" s="179" t="s">
        <v>481</v>
      </c>
      <c r="D58" s="179" t="s">
        <v>185</v>
      </c>
      <c r="E58" s="179" t="s">
        <v>472</v>
      </c>
      <c r="F58" s="179" t="s">
        <v>17</v>
      </c>
      <c r="G58" s="179" t="s">
        <v>462</v>
      </c>
      <c r="H58" s="179"/>
      <c r="I58" s="180">
        <v>7000</v>
      </c>
    </row>
    <row r="59" spans="1:9" ht="23.25">
      <c r="A59" s="341"/>
      <c r="B59" s="179"/>
      <c r="C59" s="179"/>
      <c r="D59" s="179" t="s">
        <v>460</v>
      </c>
      <c r="E59" s="179" t="s">
        <v>460</v>
      </c>
      <c r="F59" s="179"/>
      <c r="G59" s="179" t="s">
        <v>463</v>
      </c>
      <c r="H59" s="179"/>
      <c r="I59" s="179"/>
    </row>
    <row r="60" spans="1:9" ht="23.25">
      <c r="A60" s="341">
        <v>18</v>
      </c>
      <c r="B60" s="179" t="s">
        <v>306</v>
      </c>
      <c r="C60" s="179" t="s">
        <v>482</v>
      </c>
      <c r="D60" s="179" t="s">
        <v>185</v>
      </c>
      <c r="E60" s="179" t="s">
        <v>472</v>
      </c>
      <c r="F60" s="179" t="s">
        <v>17</v>
      </c>
      <c r="G60" s="179" t="s">
        <v>462</v>
      </c>
      <c r="H60" s="179"/>
      <c r="I60" s="180">
        <v>6000</v>
      </c>
    </row>
    <row r="61" spans="1:9" ht="23.25">
      <c r="A61" s="341"/>
      <c r="B61" s="179"/>
      <c r="C61" s="179"/>
      <c r="D61" s="179" t="s">
        <v>460</v>
      </c>
      <c r="E61" s="179" t="s">
        <v>460</v>
      </c>
      <c r="F61" s="179"/>
      <c r="G61" s="179" t="s">
        <v>463</v>
      </c>
      <c r="H61" s="179"/>
      <c r="I61" s="179"/>
    </row>
    <row r="62" spans="1:9" ht="23.25">
      <c r="A62" s="341">
        <v>19</v>
      </c>
      <c r="B62" s="179" t="s">
        <v>306</v>
      </c>
      <c r="C62" s="179" t="s">
        <v>483</v>
      </c>
      <c r="D62" s="179" t="s">
        <v>190</v>
      </c>
      <c r="E62" s="179" t="s">
        <v>461</v>
      </c>
      <c r="F62" s="179" t="s">
        <v>17</v>
      </c>
      <c r="G62" s="179" t="s">
        <v>462</v>
      </c>
      <c r="H62" s="179"/>
      <c r="I62" s="180">
        <v>6000</v>
      </c>
    </row>
    <row r="63" spans="1:9" ht="23.25">
      <c r="A63" s="341"/>
      <c r="B63" s="179"/>
      <c r="C63" s="179"/>
      <c r="D63" s="179" t="s">
        <v>460</v>
      </c>
      <c r="E63" s="179" t="s">
        <v>356</v>
      </c>
      <c r="F63" s="179"/>
      <c r="G63" s="179" t="s">
        <v>463</v>
      </c>
      <c r="H63" s="179"/>
      <c r="I63" s="179"/>
    </row>
    <row r="64" spans="1:9" ht="23.25">
      <c r="A64" s="341">
        <v>20</v>
      </c>
      <c r="B64" s="179" t="s">
        <v>306</v>
      </c>
      <c r="C64" s="179" t="s">
        <v>484</v>
      </c>
      <c r="D64" s="179" t="s">
        <v>190</v>
      </c>
      <c r="E64" s="179" t="s">
        <v>461</v>
      </c>
      <c r="F64" s="179" t="s">
        <v>17</v>
      </c>
      <c r="G64" s="179" t="s">
        <v>462</v>
      </c>
      <c r="H64" s="179"/>
      <c r="I64" s="180">
        <v>6000</v>
      </c>
    </row>
    <row r="65" spans="1:9" ht="23.25">
      <c r="A65" s="341"/>
      <c r="B65" s="179"/>
      <c r="C65" s="179"/>
      <c r="D65" s="179" t="s">
        <v>460</v>
      </c>
      <c r="E65" s="179" t="s">
        <v>356</v>
      </c>
      <c r="F65" s="179"/>
      <c r="G65" s="179" t="s">
        <v>463</v>
      </c>
      <c r="H65" s="179"/>
      <c r="I65" s="179"/>
    </row>
    <row r="66" spans="1:9" ht="23.25">
      <c r="A66" s="341">
        <v>21</v>
      </c>
      <c r="B66" s="179" t="s">
        <v>306</v>
      </c>
      <c r="C66" s="179" t="s">
        <v>485</v>
      </c>
      <c r="D66" s="179" t="s">
        <v>190</v>
      </c>
      <c r="E66" s="179" t="s">
        <v>461</v>
      </c>
      <c r="F66" s="179" t="s">
        <v>17</v>
      </c>
      <c r="G66" s="179" t="s">
        <v>462</v>
      </c>
      <c r="H66" s="179"/>
      <c r="I66" s="180">
        <v>6000</v>
      </c>
    </row>
    <row r="67" spans="1:9" ht="23.25">
      <c r="A67" s="341"/>
      <c r="B67" s="179"/>
      <c r="C67" s="179"/>
      <c r="D67" s="179" t="s">
        <v>460</v>
      </c>
      <c r="E67" s="179" t="s">
        <v>356</v>
      </c>
      <c r="F67" s="179"/>
      <c r="G67" s="179" t="s">
        <v>463</v>
      </c>
      <c r="H67" s="179"/>
      <c r="I67" s="179"/>
    </row>
    <row r="68" spans="1:9" ht="23.25">
      <c r="A68" s="341">
        <v>22</v>
      </c>
      <c r="B68" s="179" t="s">
        <v>306</v>
      </c>
      <c r="C68" s="179" t="s">
        <v>486</v>
      </c>
      <c r="D68" s="179" t="s">
        <v>190</v>
      </c>
      <c r="E68" s="179" t="s">
        <v>461</v>
      </c>
      <c r="F68" s="179" t="s">
        <v>17</v>
      </c>
      <c r="G68" s="179" t="s">
        <v>462</v>
      </c>
      <c r="H68" s="179"/>
      <c r="I68" s="180">
        <v>6000</v>
      </c>
    </row>
    <row r="69" spans="1:9" ht="23.25">
      <c r="A69" s="341"/>
      <c r="B69" s="179"/>
      <c r="C69" s="179"/>
      <c r="D69" s="179" t="s">
        <v>460</v>
      </c>
      <c r="E69" s="179" t="s">
        <v>356</v>
      </c>
      <c r="F69" s="179"/>
      <c r="G69" s="179" t="s">
        <v>463</v>
      </c>
      <c r="H69" s="179"/>
      <c r="I69" s="179"/>
    </row>
    <row r="70" spans="1:9" ht="23.25">
      <c r="A70" s="341">
        <v>23</v>
      </c>
      <c r="B70" s="179" t="s">
        <v>306</v>
      </c>
      <c r="C70" s="179" t="s">
        <v>487</v>
      </c>
      <c r="D70" s="179" t="s">
        <v>185</v>
      </c>
      <c r="E70" s="179" t="s">
        <v>461</v>
      </c>
      <c r="F70" s="179" t="s">
        <v>17</v>
      </c>
      <c r="G70" s="179" t="s">
        <v>462</v>
      </c>
      <c r="H70" s="179"/>
      <c r="I70" s="180">
        <v>6000</v>
      </c>
    </row>
    <row r="71" spans="1:9" ht="23.25">
      <c r="A71" s="341"/>
      <c r="B71" s="179"/>
      <c r="C71" s="179"/>
      <c r="D71" s="179" t="s">
        <v>460</v>
      </c>
      <c r="E71" s="179" t="s">
        <v>460</v>
      </c>
      <c r="F71" s="179"/>
      <c r="G71" s="179" t="s">
        <v>463</v>
      </c>
      <c r="H71" s="179"/>
      <c r="I71" s="179"/>
    </row>
    <row r="72" spans="1:9" ht="23.25">
      <c r="A72" s="341">
        <v>24</v>
      </c>
      <c r="B72" s="179" t="s">
        <v>306</v>
      </c>
      <c r="C72" s="179" t="s">
        <v>488</v>
      </c>
      <c r="D72" s="179" t="s">
        <v>185</v>
      </c>
      <c r="E72" s="179" t="s">
        <v>461</v>
      </c>
      <c r="F72" s="179" t="s">
        <v>17</v>
      </c>
      <c r="G72" s="179" t="s">
        <v>462</v>
      </c>
      <c r="H72" s="179"/>
      <c r="I72" s="180">
        <v>6000</v>
      </c>
    </row>
    <row r="73" spans="1:9" ht="23.25">
      <c r="A73" s="340"/>
      <c r="B73" s="179"/>
      <c r="C73" s="179"/>
      <c r="D73" s="179" t="s">
        <v>460</v>
      </c>
      <c r="E73" s="179" t="s">
        <v>460</v>
      </c>
      <c r="F73" s="179"/>
      <c r="G73" s="179" t="s">
        <v>463</v>
      </c>
      <c r="H73" s="179"/>
      <c r="I73" s="179"/>
    </row>
    <row r="74" spans="1:9" ht="23.25">
      <c r="B74" s="469" t="s">
        <v>44</v>
      </c>
      <c r="C74" s="470"/>
      <c r="D74" s="470"/>
      <c r="E74" s="470"/>
      <c r="F74" s="470"/>
      <c r="G74" s="470"/>
      <c r="H74" s="471"/>
      <c r="I74" s="181">
        <f>SUM(I57:I73)</f>
        <v>138000</v>
      </c>
    </row>
    <row r="75" spans="1:9" ht="23.25">
      <c r="B75" s="320"/>
      <c r="C75" s="320"/>
      <c r="D75" s="320"/>
      <c r="E75" s="320"/>
      <c r="F75" s="320"/>
      <c r="G75" s="320"/>
      <c r="H75" s="320"/>
      <c r="I75" s="321"/>
    </row>
    <row r="76" spans="1:9">
      <c r="A76" s="467" t="s">
        <v>175</v>
      </c>
      <c r="B76" s="467"/>
      <c r="C76" s="467"/>
      <c r="D76" s="467"/>
      <c r="E76" s="467"/>
      <c r="F76" s="467"/>
      <c r="G76" s="467"/>
      <c r="H76" s="467"/>
      <c r="I76" s="467"/>
    </row>
    <row r="77" spans="1:9" ht="23.25">
      <c r="A77" s="465" t="s">
        <v>274</v>
      </c>
      <c r="B77" s="465"/>
      <c r="C77" s="465"/>
      <c r="D77" s="465"/>
      <c r="E77" s="465"/>
      <c r="F77" s="465"/>
      <c r="G77" s="465"/>
      <c r="H77" s="465"/>
      <c r="I77" s="465"/>
    </row>
    <row r="78" spans="1:9" ht="23.25">
      <c r="A78" s="466" t="s">
        <v>458</v>
      </c>
      <c r="B78" s="466"/>
      <c r="C78" s="466"/>
      <c r="D78" s="466"/>
      <c r="E78" s="466"/>
      <c r="F78" s="466"/>
      <c r="G78" s="466"/>
      <c r="H78" s="466"/>
      <c r="I78" s="466"/>
    </row>
    <row r="79" spans="1:9" ht="23.25">
      <c r="B79" s="320"/>
      <c r="C79" s="320"/>
      <c r="D79" s="320"/>
      <c r="E79" s="320"/>
      <c r="F79" s="320"/>
      <c r="G79" s="320"/>
      <c r="H79" s="320"/>
      <c r="I79" s="321"/>
    </row>
    <row r="80" spans="1:9" ht="23.25">
      <c r="A80" s="338" t="s">
        <v>478</v>
      </c>
      <c r="B80" s="343" t="s">
        <v>275</v>
      </c>
      <c r="C80" s="344" t="s">
        <v>276</v>
      </c>
      <c r="D80" s="343" t="s">
        <v>278</v>
      </c>
      <c r="E80" s="343" t="s">
        <v>279</v>
      </c>
      <c r="F80" s="343" t="s">
        <v>280</v>
      </c>
      <c r="G80" s="343" t="s">
        <v>281</v>
      </c>
      <c r="H80" s="343" t="s">
        <v>282</v>
      </c>
      <c r="I80" s="343" t="s">
        <v>46</v>
      </c>
    </row>
    <row r="81" spans="1:9" ht="23.25">
      <c r="A81" s="339"/>
      <c r="B81" s="244"/>
      <c r="C81" s="246" t="s">
        <v>277</v>
      </c>
      <c r="D81" s="244"/>
      <c r="E81" s="244"/>
      <c r="F81" s="244"/>
      <c r="G81" s="244"/>
      <c r="H81" s="244"/>
      <c r="I81" s="244"/>
    </row>
    <row r="82" spans="1:9" ht="23.25">
      <c r="A82" s="339"/>
      <c r="B82" s="244"/>
      <c r="C82" s="246" t="s">
        <v>318</v>
      </c>
      <c r="D82" s="244"/>
      <c r="E82" s="244"/>
      <c r="F82" s="244"/>
      <c r="G82" s="244"/>
      <c r="H82" s="244"/>
      <c r="I82" s="342">
        <f>SUM(I74)</f>
        <v>138000</v>
      </c>
    </row>
    <row r="83" spans="1:9" ht="23.25">
      <c r="A83" s="341">
        <v>25</v>
      </c>
      <c r="B83" s="179" t="s">
        <v>306</v>
      </c>
      <c r="C83" s="179" t="s">
        <v>489</v>
      </c>
      <c r="D83" s="179" t="s">
        <v>283</v>
      </c>
      <c r="E83" s="179" t="s">
        <v>490</v>
      </c>
      <c r="F83" s="179" t="s">
        <v>491</v>
      </c>
      <c r="G83" s="179" t="s">
        <v>286</v>
      </c>
      <c r="H83" s="179" t="s">
        <v>288</v>
      </c>
      <c r="I83" s="180">
        <v>604000</v>
      </c>
    </row>
    <row r="84" spans="1:9" ht="23.25">
      <c r="A84" s="341"/>
      <c r="B84" s="179"/>
      <c r="C84" s="179"/>
      <c r="D84" s="179" t="s">
        <v>284</v>
      </c>
      <c r="E84" s="179" t="s">
        <v>432</v>
      </c>
      <c r="F84" s="179" t="s">
        <v>492</v>
      </c>
      <c r="G84" s="179" t="s">
        <v>287</v>
      </c>
      <c r="H84" s="179" t="s">
        <v>493</v>
      </c>
      <c r="I84" s="179"/>
    </row>
    <row r="85" spans="1:9" ht="23.25">
      <c r="A85" s="341"/>
      <c r="B85" s="179"/>
      <c r="C85" s="179"/>
      <c r="D85" s="179"/>
      <c r="E85" s="179"/>
      <c r="F85" s="179"/>
      <c r="G85" s="179"/>
      <c r="H85" s="179" t="s">
        <v>494</v>
      </c>
      <c r="I85" s="180"/>
    </row>
    <row r="86" spans="1:9" ht="23.25">
      <c r="A86" s="341"/>
      <c r="B86" s="179"/>
      <c r="C86" s="179"/>
      <c r="D86" s="179"/>
      <c r="E86" s="179"/>
      <c r="F86" s="179"/>
      <c r="G86" s="179"/>
      <c r="H86" s="179" t="s">
        <v>495</v>
      </c>
      <c r="I86" s="179"/>
    </row>
    <row r="87" spans="1:9" ht="23.25">
      <c r="A87" s="341"/>
      <c r="B87" s="179"/>
      <c r="C87" s="179"/>
      <c r="D87" s="179"/>
      <c r="E87" s="179"/>
      <c r="F87" s="179"/>
      <c r="G87" s="179"/>
      <c r="H87" s="179" t="s">
        <v>496</v>
      </c>
      <c r="I87" s="180"/>
    </row>
    <row r="88" spans="1:9" ht="23.25">
      <c r="A88" s="341"/>
      <c r="B88" s="179"/>
      <c r="C88" s="179"/>
      <c r="D88" s="179"/>
      <c r="E88" s="179"/>
      <c r="F88" s="179"/>
      <c r="G88" s="179"/>
      <c r="H88" s="179" t="s">
        <v>497</v>
      </c>
      <c r="I88" s="179"/>
    </row>
    <row r="89" spans="1:9" ht="23.25">
      <c r="A89" s="341">
        <v>26</v>
      </c>
      <c r="B89" s="179" t="s">
        <v>306</v>
      </c>
      <c r="C89" s="179" t="s">
        <v>498</v>
      </c>
      <c r="D89" s="179" t="s">
        <v>283</v>
      </c>
      <c r="E89" s="179" t="s">
        <v>490</v>
      </c>
      <c r="F89" s="179" t="s">
        <v>491</v>
      </c>
      <c r="G89" s="179" t="s">
        <v>286</v>
      </c>
      <c r="H89" s="179" t="s">
        <v>499</v>
      </c>
      <c r="I89" s="180">
        <v>585000</v>
      </c>
    </row>
    <row r="90" spans="1:9" ht="23.25">
      <c r="A90" s="341"/>
      <c r="B90" s="179"/>
      <c r="C90" s="179"/>
      <c r="D90" s="179" t="s">
        <v>284</v>
      </c>
      <c r="E90" s="179" t="s">
        <v>432</v>
      </c>
      <c r="F90" s="179" t="s">
        <v>492</v>
      </c>
      <c r="G90" s="179" t="s">
        <v>287</v>
      </c>
      <c r="H90" s="179" t="s">
        <v>500</v>
      </c>
      <c r="I90" s="179"/>
    </row>
    <row r="91" spans="1:9" ht="23.25">
      <c r="A91" s="341"/>
      <c r="B91" s="179"/>
      <c r="C91" s="179"/>
      <c r="D91" s="179"/>
      <c r="E91" s="179"/>
      <c r="F91" s="179"/>
      <c r="G91" s="179"/>
      <c r="H91" s="179" t="s">
        <v>501</v>
      </c>
      <c r="I91" s="180"/>
    </row>
    <row r="92" spans="1:9" ht="23.25">
      <c r="A92" s="341"/>
      <c r="B92" s="179"/>
      <c r="C92" s="179"/>
      <c r="D92" s="179"/>
      <c r="E92" s="179"/>
      <c r="F92" s="179"/>
      <c r="G92" s="179"/>
      <c r="H92" s="179" t="s">
        <v>502</v>
      </c>
      <c r="I92" s="179"/>
    </row>
    <row r="93" spans="1:9" ht="23.25">
      <c r="A93" s="341"/>
      <c r="B93" s="179"/>
      <c r="C93" s="179"/>
      <c r="D93" s="179"/>
      <c r="E93" s="179"/>
      <c r="F93" s="179"/>
      <c r="G93" s="179"/>
      <c r="H93" s="179" t="s">
        <v>503</v>
      </c>
      <c r="I93" s="180"/>
    </row>
    <row r="94" spans="1:9" ht="23.25">
      <c r="A94" s="341"/>
      <c r="B94" s="179"/>
      <c r="C94" s="179"/>
      <c r="D94" s="179"/>
      <c r="E94" s="179"/>
      <c r="F94" s="179"/>
      <c r="G94" s="179"/>
      <c r="H94" s="179" t="s">
        <v>504</v>
      </c>
      <c r="I94" s="179"/>
    </row>
    <row r="95" spans="1:9" ht="23.25">
      <c r="A95" s="341"/>
      <c r="B95" s="179"/>
      <c r="C95" s="179"/>
      <c r="D95" s="179"/>
      <c r="E95" s="179"/>
      <c r="F95" s="179"/>
      <c r="G95" s="179"/>
      <c r="H95" s="179"/>
      <c r="I95" s="180"/>
    </row>
    <row r="96" spans="1:9" ht="23.25">
      <c r="A96" s="341"/>
      <c r="B96" s="179"/>
      <c r="C96" s="179"/>
      <c r="D96" s="179"/>
      <c r="E96" s="179"/>
      <c r="F96" s="179"/>
      <c r="G96" s="179"/>
      <c r="H96" s="179"/>
      <c r="I96" s="179"/>
    </row>
    <row r="97" spans="1:9" ht="23.25">
      <c r="A97" s="341"/>
      <c r="B97" s="179"/>
      <c r="C97" s="179"/>
      <c r="D97" s="179"/>
      <c r="E97" s="179"/>
      <c r="F97" s="179"/>
      <c r="G97" s="179"/>
      <c r="H97" s="179"/>
      <c r="I97" s="180"/>
    </row>
    <row r="98" spans="1:9" ht="23.25">
      <c r="A98" s="340"/>
      <c r="B98" s="179"/>
      <c r="C98" s="179"/>
      <c r="D98" s="179"/>
      <c r="E98" s="179"/>
      <c r="F98" s="179"/>
      <c r="G98" s="179"/>
      <c r="H98" s="179"/>
      <c r="I98" s="179"/>
    </row>
    <row r="99" spans="1:9" ht="23.25">
      <c r="B99" s="469" t="s">
        <v>44</v>
      </c>
      <c r="C99" s="470"/>
      <c r="D99" s="470"/>
      <c r="E99" s="470"/>
      <c r="F99" s="470"/>
      <c r="G99" s="470"/>
      <c r="H99" s="471"/>
      <c r="I99" s="181">
        <f>SUM(I82:I98)</f>
        <v>1327000</v>
      </c>
    </row>
    <row r="100" spans="1:9" ht="23.25">
      <c r="B100" s="320"/>
      <c r="C100" s="320"/>
      <c r="D100" s="320"/>
      <c r="E100" s="320"/>
      <c r="F100" s="320"/>
      <c r="G100" s="320"/>
      <c r="H100" s="320"/>
      <c r="I100" s="321"/>
    </row>
    <row r="101" spans="1:9">
      <c r="A101" s="467" t="s">
        <v>175</v>
      </c>
      <c r="B101" s="467"/>
      <c r="C101" s="467"/>
      <c r="D101" s="467"/>
      <c r="E101" s="467"/>
      <c r="F101" s="467"/>
      <c r="G101" s="467"/>
      <c r="H101" s="467"/>
      <c r="I101" s="467"/>
    </row>
    <row r="102" spans="1:9" ht="23.25">
      <c r="A102" s="465" t="s">
        <v>274</v>
      </c>
      <c r="B102" s="465"/>
      <c r="C102" s="465"/>
      <c r="D102" s="465"/>
      <c r="E102" s="465"/>
      <c r="F102" s="465"/>
      <c r="G102" s="465"/>
      <c r="H102" s="465"/>
      <c r="I102" s="465"/>
    </row>
    <row r="103" spans="1:9" ht="23.25">
      <c r="A103" s="466" t="s">
        <v>458</v>
      </c>
      <c r="B103" s="466"/>
      <c r="C103" s="466"/>
      <c r="D103" s="466"/>
      <c r="E103" s="466"/>
      <c r="F103" s="466"/>
      <c r="G103" s="466"/>
      <c r="H103" s="466"/>
      <c r="I103" s="466"/>
    </row>
    <row r="104" spans="1:9" ht="23.25">
      <c r="B104" s="472" t="s">
        <v>509</v>
      </c>
      <c r="C104" s="472"/>
      <c r="D104" s="472"/>
      <c r="E104" s="472"/>
      <c r="F104" s="472"/>
      <c r="G104" s="472"/>
      <c r="H104" s="472"/>
      <c r="I104" s="472"/>
    </row>
    <row r="105" spans="1:9" ht="23.25">
      <c r="B105" s="468" t="s">
        <v>511</v>
      </c>
      <c r="C105" s="468"/>
      <c r="D105" s="468"/>
      <c r="E105" s="468"/>
      <c r="F105" s="468"/>
      <c r="G105" s="468"/>
      <c r="H105" s="468"/>
      <c r="I105" s="468"/>
    </row>
    <row r="106" spans="1:9" ht="23.25">
      <c r="B106" s="243" t="s">
        <v>275</v>
      </c>
      <c r="C106" s="245" t="s">
        <v>276</v>
      </c>
      <c r="D106" s="243" t="s">
        <v>278</v>
      </c>
      <c r="E106" s="243" t="s">
        <v>279</v>
      </c>
      <c r="F106" s="243" t="s">
        <v>280</v>
      </c>
      <c r="G106" s="243" t="s">
        <v>281</v>
      </c>
      <c r="H106" s="243" t="s">
        <v>282</v>
      </c>
      <c r="I106" s="243" t="s">
        <v>46</v>
      </c>
    </row>
    <row r="107" spans="1:9" ht="23.25">
      <c r="B107" s="244"/>
      <c r="C107" s="246" t="s">
        <v>277</v>
      </c>
      <c r="D107" s="244"/>
      <c r="E107" s="244"/>
      <c r="F107" s="244"/>
      <c r="G107" s="244"/>
      <c r="H107" s="244"/>
      <c r="I107" s="244"/>
    </row>
    <row r="108" spans="1:9" ht="23.25">
      <c r="B108" s="183" t="s">
        <v>353</v>
      </c>
      <c r="C108" s="179"/>
      <c r="D108" s="179"/>
      <c r="E108" s="179"/>
      <c r="F108" s="179"/>
      <c r="G108" s="179"/>
      <c r="H108" s="179"/>
      <c r="I108" s="184"/>
    </row>
    <row r="109" spans="1:9" ht="23.25">
      <c r="B109" s="179"/>
      <c r="C109" s="179"/>
      <c r="D109" s="179" t="s">
        <v>185</v>
      </c>
      <c r="E109" s="179" t="s">
        <v>185</v>
      </c>
      <c r="F109" s="179" t="s">
        <v>19</v>
      </c>
      <c r="G109" s="179" t="s">
        <v>311</v>
      </c>
      <c r="H109" s="179" t="s">
        <v>311</v>
      </c>
      <c r="I109" s="184">
        <v>8870.9699999999993</v>
      </c>
    </row>
    <row r="110" spans="1:9" ht="23.25">
      <c r="B110" s="179"/>
      <c r="C110" s="179"/>
      <c r="D110" s="179"/>
      <c r="E110" s="179"/>
      <c r="F110" s="179"/>
      <c r="G110" s="179" t="s">
        <v>310</v>
      </c>
      <c r="H110" s="179" t="s">
        <v>310</v>
      </c>
      <c r="I110" s="179"/>
    </row>
    <row r="111" spans="1:9" ht="23.25">
      <c r="B111" s="179"/>
      <c r="C111" s="179"/>
      <c r="D111" s="179"/>
      <c r="E111" s="179"/>
      <c r="F111" s="179"/>
      <c r="G111" s="179"/>
      <c r="H111" s="179"/>
      <c r="I111" s="179"/>
    </row>
    <row r="112" spans="1:9" ht="23.25">
      <c r="B112" s="179" t="s">
        <v>12</v>
      </c>
      <c r="C112" s="185"/>
      <c r="D112" s="179" t="s">
        <v>18</v>
      </c>
      <c r="E112" s="179" t="s">
        <v>18</v>
      </c>
      <c r="F112" s="179" t="s">
        <v>18</v>
      </c>
      <c r="G112" s="179" t="s">
        <v>312</v>
      </c>
      <c r="H112" s="179" t="s">
        <v>312</v>
      </c>
      <c r="I112" s="184">
        <v>21400</v>
      </c>
    </row>
    <row r="113" spans="1:9" ht="23.25">
      <c r="B113" s="179" t="s">
        <v>308</v>
      </c>
      <c r="C113" s="179"/>
      <c r="D113" s="179"/>
      <c r="E113" s="179"/>
      <c r="F113" s="179"/>
      <c r="G113" s="179" t="s">
        <v>309</v>
      </c>
      <c r="H113" s="179" t="s">
        <v>309</v>
      </c>
      <c r="I113" s="184"/>
    </row>
    <row r="114" spans="1:9" ht="23.25">
      <c r="B114" s="185" t="s">
        <v>354</v>
      </c>
      <c r="C114" s="179"/>
      <c r="D114" s="179" t="s">
        <v>18</v>
      </c>
      <c r="E114" s="179" t="s">
        <v>18</v>
      </c>
      <c r="F114" s="179" t="s">
        <v>18</v>
      </c>
      <c r="G114" s="179" t="s">
        <v>313</v>
      </c>
      <c r="H114" s="179" t="s">
        <v>313</v>
      </c>
      <c r="I114" s="184">
        <v>1762</v>
      </c>
    </row>
    <row r="115" spans="1:9" ht="23.25">
      <c r="B115" s="179"/>
      <c r="C115" s="179"/>
      <c r="D115" s="179" t="s">
        <v>185</v>
      </c>
      <c r="E115" s="179" t="s">
        <v>185</v>
      </c>
      <c r="F115" s="179" t="s">
        <v>19</v>
      </c>
      <c r="G115" s="179" t="s">
        <v>314</v>
      </c>
      <c r="H115" s="179" t="s">
        <v>314</v>
      </c>
      <c r="I115" s="184">
        <v>65000</v>
      </c>
    </row>
    <row r="116" spans="1:9" ht="23.25">
      <c r="B116" s="179"/>
      <c r="C116" s="179"/>
      <c r="D116" s="179"/>
      <c r="E116" s="179"/>
      <c r="F116" s="179"/>
      <c r="G116" s="179" t="s">
        <v>315</v>
      </c>
      <c r="H116" s="179" t="s">
        <v>315</v>
      </c>
      <c r="I116" s="179"/>
    </row>
    <row r="117" spans="1:9" ht="23.25">
      <c r="B117" s="179" t="s">
        <v>12</v>
      </c>
      <c r="C117" s="183"/>
      <c r="D117" s="179" t="s">
        <v>18</v>
      </c>
      <c r="E117" s="179" t="s">
        <v>18</v>
      </c>
      <c r="F117" s="179" t="s">
        <v>18</v>
      </c>
      <c r="G117" s="179" t="s">
        <v>316</v>
      </c>
      <c r="H117" s="179" t="s">
        <v>316</v>
      </c>
      <c r="I117" s="184">
        <v>61000</v>
      </c>
    </row>
    <row r="118" spans="1:9" ht="23.25">
      <c r="B118" s="179" t="s">
        <v>308</v>
      </c>
      <c r="C118" s="179"/>
      <c r="D118" s="179"/>
      <c r="E118" s="179"/>
      <c r="F118" s="179"/>
      <c r="G118" s="179" t="s">
        <v>317</v>
      </c>
      <c r="H118" s="179" t="s">
        <v>317</v>
      </c>
      <c r="I118" s="184"/>
    </row>
    <row r="119" spans="1:9" ht="23.25">
      <c r="B119" s="183" t="s">
        <v>355</v>
      </c>
      <c r="C119" s="179"/>
      <c r="D119" s="179" t="s">
        <v>18</v>
      </c>
      <c r="E119" s="179" t="s">
        <v>18</v>
      </c>
      <c r="F119" s="179" t="s">
        <v>18</v>
      </c>
      <c r="G119" s="179" t="s">
        <v>312</v>
      </c>
      <c r="H119" s="179" t="s">
        <v>312</v>
      </c>
      <c r="I119" s="184">
        <v>6400</v>
      </c>
    </row>
    <row r="120" spans="1:9" ht="23.25">
      <c r="B120" s="179"/>
      <c r="C120" s="179"/>
      <c r="D120" s="179"/>
      <c r="E120" s="179"/>
      <c r="F120" s="179"/>
      <c r="G120" s="179" t="s">
        <v>309</v>
      </c>
      <c r="H120" s="179" t="s">
        <v>309</v>
      </c>
      <c r="I120" s="179"/>
    </row>
    <row r="121" spans="1:9" ht="23.25">
      <c r="B121" s="469" t="s">
        <v>44</v>
      </c>
      <c r="C121" s="470"/>
      <c r="D121" s="470"/>
      <c r="E121" s="470"/>
      <c r="F121" s="470"/>
      <c r="G121" s="470"/>
      <c r="H121" s="471"/>
      <c r="I121" s="189">
        <f>SUM(I108:I120)</f>
        <v>164432.97</v>
      </c>
    </row>
    <row r="122" spans="1:9" ht="23.25">
      <c r="B122" s="320"/>
      <c r="C122" s="320"/>
      <c r="D122" s="320"/>
      <c r="E122" s="320"/>
      <c r="F122" s="320"/>
      <c r="G122" s="320"/>
      <c r="H122" s="320"/>
      <c r="I122" s="321"/>
    </row>
    <row r="123" spans="1:9" ht="23.25">
      <c r="B123" s="320"/>
      <c r="C123" s="320"/>
      <c r="D123" s="320"/>
      <c r="E123" s="320"/>
      <c r="F123" s="320"/>
      <c r="G123" s="320"/>
      <c r="H123" s="320"/>
      <c r="I123" s="321"/>
    </row>
    <row r="124" spans="1:9" ht="23.25">
      <c r="B124" s="320"/>
      <c r="C124" s="320"/>
      <c r="D124" s="320"/>
      <c r="E124" s="320"/>
      <c r="F124" s="320"/>
      <c r="G124" s="320"/>
      <c r="H124" s="320"/>
      <c r="I124" s="321"/>
    </row>
    <row r="125" spans="1:9" ht="23.25">
      <c r="B125" s="320"/>
      <c r="C125" s="320"/>
      <c r="D125" s="320"/>
      <c r="E125" s="320"/>
      <c r="F125" s="320"/>
      <c r="G125" s="320"/>
      <c r="H125" s="320"/>
      <c r="I125" s="321"/>
    </row>
    <row r="126" spans="1:9">
      <c r="A126" s="467" t="s">
        <v>175</v>
      </c>
      <c r="B126" s="467"/>
      <c r="C126" s="467"/>
      <c r="D126" s="467"/>
      <c r="E126" s="467"/>
      <c r="F126" s="467"/>
      <c r="G126" s="467"/>
      <c r="H126" s="467"/>
      <c r="I126" s="467"/>
    </row>
    <row r="127" spans="1:9" ht="23.25">
      <c r="A127" s="465" t="s">
        <v>274</v>
      </c>
      <c r="B127" s="465"/>
      <c r="C127" s="465"/>
      <c r="D127" s="465"/>
      <c r="E127" s="465"/>
      <c r="F127" s="465"/>
      <c r="G127" s="465"/>
      <c r="H127" s="465"/>
      <c r="I127" s="465"/>
    </row>
    <row r="128" spans="1:9" ht="23.25">
      <c r="A128" s="466" t="s">
        <v>458</v>
      </c>
      <c r="B128" s="466"/>
      <c r="C128" s="466"/>
      <c r="D128" s="466"/>
      <c r="E128" s="466"/>
      <c r="F128" s="466"/>
      <c r="G128" s="466"/>
      <c r="H128" s="466"/>
      <c r="I128" s="466"/>
    </row>
    <row r="129" spans="2:9" ht="23.25">
      <c r="B129" s="468"/>
      <c r="C129" s="468"/>
      <c r="D129" s="468"/>
      <c r="E129" s="468"/>
      <c r="F129" s="468"/>
      <c r="G129" s="468"/>
      <c r="H129" s="468"/>
      <c r="I129" s="468"/>
    </row>
    <row r="130" spans="2:9" ht="23.25">
      <c r="B130" s="243" t="s">
        <v>275</v>
      </c>
      <c r="C130" s="245" t="s">
        <v>276</v>
      </c>
      <c r="D130" s="243" t="s">
        <v>278</v>
      </c>
      <c r="E130" s="243" t="s">
        <v>279</v>
      </c>
      <c r="F130" s="243" t="s">
        <v>280</v>
      </c>
      <c r="G130" s="243" t="s">
        <v>281</v>
      </c>
      <c r="H130" s="243" t="s">
        <v>282</v>
      </c>
      <c r="I130" s="243" t="s">
        <v>46</v>
      </c>
    </row>
    <row r="131" spans="2:9" ht="23.25">
      <c r="B131" s="244"/>
      <c r="C131" s="246" t="s">
        <v>277</v>
      </c>
      <c r="D131" s="244"/>
      <c r="E131" s="244"/>
      <c r="F131" s="244"/>
      <c r="G131" s="244"/>
      <c r="H131" s="244"/>
      <c r="I131" s="244"/>
    </row>
    <row r="132" spans="2:9" ht="23.25">
      <c r="B132" s="177"/>
      <c r="C132" s="178"/>
      <c r="D132" s="469" t="s">
        <v>318</v>
      </c>
      <c r="E132" s="470"/>
      <c r="F132" s="470"/>
      <c r="G132" s="471"/>
      <c r="H132" s="177"/>
      <c r="I132" s="322">
        <f>SUM(I121)</f>
        <v>164432.97</v>
      </c>
    </row>
    <row r="133" spans="2:9" ht="23.25">
      <c r="B133" s="179" t="s">
        <v>12</v>
      </c>
      <c r="C133" s="183"/>
      <c r="D133" s="179" t="s">
        <v>185</v>
      </c>
      <c r="E133" s="179" t="s">
        <v>185</v>
      </c>
      <c r="F133" s="179" t="s">
        <v>19</v>
      </c>
      <c r="G133" s="179" t="s">
        <v>311</v>
      </c>
      <c r="H133" s="179" t="s">
        <v>311</v>
      </c>
      <c r="I133" s="184">
        <v>20000</v>
      </c>
    </row>
    <row r="134" spans="2:9" ht="23.25">
      <c r="B134" s="179" t="s">
        <v>308</v>
      </c>
      <c r="C134" s="179"/>
      <c r="D134" s="179"/>
      <c r="E134" s="179"/>
      <c r="F134" s="179"/>
      <c r="G134" s="179" t="s">
        <v>310</v>
      </c>
      <c r="H134" s="179" t="s">
        <v>310</v>
      </c>
      <c r="I134" s="179"/>
    </row>
    <row r="135" spans="2:9" ht="23.25">
      <c r="B135" s="183" t="s">
        <v>355</v>
      </c>
      <c r="C135" s="179"/>
      <c r="D135" s="179" t="s">
        <v>190</v>
      </c>
      <c r="E135" s="179" t="s">
        <v>185</v>
      </c>
      <c r="F135" s="179" t="s">
        <v>19</v>
      </c>
      <c r="G135" s="179" t="s">
        <v>319</v>
      </c>
      <c r="H135" s="179" t="s">
        <v>319</v>
      </c>
      <c r="I135" s="184">
        <v>7328</v>
      </c>
    </row>
    <row r="136" spans="2:9" ht="23.25">
      <c r="B136" s="179"/>
      <c r="C136" s="183"/>
      <c r="D136" s="179"/>
      <c r="E136" s="179" t="s">
        <v>356</v>
      </c>
      <c r="F136" s="179"/>
      <c r="G136" s="179"/>
      <c r="H136" s="179"/>
      <c r="I136" s="184"/>
    </row>
    <row r="137" spans="2:9" ht="23.25">
      <c r="B137" s="186"/>
      <c r="C137" s="187"/>
      <c r="D137" s="187" t="s">
        <v>283</v>
      </c>
      <c r="E137" s="188" t="s">
        <v>285</v>
      </c>
      <c r="F137" s="187" t="s">
        <v>357</v>
      </c>
      <c r="G137" s="186" t="s">
        <v>329</v>
      </c>
      <c r="H137" s="186" t="s">
        <v>329</v>
      </c>
      <c r="I137" s="184">
        <v>16200</v>
      </c>
    </row>
    <row r="138" spans="2:9" ht="23.25">
      <c r="B138" s="179"/>
      <c r="C138" s="179"/>
      <c r="D138" s="179" t="s">
        <v>284</v>
      </c>
      <c r="E138" s="179"/>
      <c r="F138" s="179" t="s">
        <v>358</v>
      </c>
      <c r="G138" s="179" t="s">
        <v>328</v>
      </c>
      <c r="H138" s="179" t="s">
        <v>328</v>
      </c>
      <c r="I138" s="184"/>
    </row>
    <row r="139" spans="2:9" ht="23.25">
      <c r="B139" s="179"/>
      <c r="C139" s="179"/>
      <c r="D139" s="179"/>
      <c r="E139" s="179"/>
      <c r="F139" s="179"/>
      <c r="G139" s="179"/>
      <c r="H139" s="179"/>
      <c r="I139" s="179"/>
    </row>
    <row r="140" spans="2:9" ht="23.25">
      <c r="B140" s="469" t="s">
        <v>44</v>
      </c>
      <c r="C140" s="470"/>
      <c r="D140" s="470"/>
      <c r="E140" s="470"/>
      <c r="F140" s="470"/>
      <c r="G140" s="470"/>
      <c r="H140" s="471"/>
      <c r="I140" s="189">
        <f>SUM(I132:I139)</f>
        <v>207960.97</v>
      </c>
    </row>
    <row r="141" spans="2:9" ht="23.25">
      <c r="B141" s="182"/>
      <c r="C141" s="182"/>
      <c r="D141" s="182"/>
      <c r="E141" s="182"/>
      <c r="F141" s="182"/>
      <c r="G141" s="182"/>
      <c r="H141" s="182"/>
      <c r="I141" s="182"/>
    </row>
    <row r="142" spans="2:9" ht="23.25">
      <c r="B142" s="182"/>
      <c r="C142" s="182"/>
      <c r="D142" s="182"/>
      <c r="E142" s="182"/>
      <c r="F142" s="182"/>
      <c r="G142" s="182"/>
      <c r="H142" s="182"/>
      <c r="I142" s="182"/>
    </row>
    <row r="143" spans="2:9" ht="23.25">
      <c r="B143" s="182"/>
      <c r="C143" s="182"/>
      <c r="D143" s="182"/>
      <c r="E143" s="182"/>
      <c r="F143" s="182"/>
      <c r="G143" s="182"/>
      <c r="H143" s="182"/>
      <c r="I143" s="182"/>
    </row>
    <row r="144" spans="2:9" ht="23.25">
      <c r="B144" s="320"/>
      <c r="C144" s="320"/>
      <c r="D144" s="320"/>
      <c r="E144" s="320"/>
      <c r="F144" s="320"/>
      <c r="G144" s="320"/>
      <c r="H144" s="320"/>
      <c r="I144" s="321"/>
    </row>
    <row r="145" spans="2:9" ht="23.25">
      <c r="B145" s="182"/>
      <c r="C145" s="182"/>
      <c r="D145" s="182"/>
      <c r="E145" s="182"/>
      <c r="F145" s="182"/>
      <c r="G145" s="182"/>
      <c r="H145" s="182"/>
      <c r="I145" s="182"/>
    </row>
  </sheetData>
  <mergeCells count="29">
    <mergeCell ref="B140:H140"/>
    <mergeCell ref="D132:G132"/>
    <mergeCell ref="B24:H24"/>
    <mergeCell ref="B74:H74"/>
    <mergeCell ref="B99:H99"/>
    <mergeCell ref="B104:I104"/>
    <mergeCell ref="B121:H121"/>
    <mergeCell ref="A26:I26"/>
    <mergeCell ref="A27:I27"/>
    <mergeCell ref="A28:I28"/>
    <mergeCell ref="A51:I51"/>
    <mergeCell ref="A52:I52"/>
    <mergeCell ref="A53:I53"/>
    <mergeCell ref="A76:I76"/>
    <mergeCell ref="B129:I129"/>
    <mergeCell ref="B49:H49"/>
    <mergeCell ref="A127:I127"/>
    <mergeCell ref="A128:I128"/>
    <mergeCell ref="A1:I1"/>
    <mergeCell ref="A2:I2"/>
    <mergeCell ref="A3:I3"/>
    <mergeCell ref="B5:I5"/>
    <mergeCell ref="B105:I105"/>
    <mergeCell ref="A77:I77"/>
    <mergeCell ref="A78:I78"/>
    <mergeCell ref="A101:I101"/>
    <mergeCell ref="A102:I102"/>
    <mergeCell ref="A103:I103"/>
    <mergeCell ref="A126:I126"/>
  </mergeCells>
  <pageMargins left="0.51181102362204722" right="0.51181102362204722" top="0.74803149606299213" bottom="0.74803149606299213" header="0.31496062992125984" footer="0.31496062992125984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80"/>
  <sheetViews>
    <sheetView topLeftCell="A52" workbookViewId="0">
      <selection activeCell="K40" sqref="K40"/>
    </sheetView>
  </sheetViews>
  <sheetFormatPr defaultRowHeight="23.25"/>
  <cols>
    <col min="1" max="1" width="0.28515625" style="146" customWidth="1"/>
    <col min="2" max="2" width="10.28515625" style="146" customWidth="1"/>
    <col min="3" max="3" width="13.85546875" style="146" customWidth="1"/>
    <col min="4" max="4" width="24.7109375" style="146" customWidth="1"/>
    <col min="5" max="5" width="14.140625" style="146" customWidth="1"/>
    <col min="6" max="6" width="13.85546875" style="146" customWidth="1"/>
    <col min="7" max="7" width="15" style="146" customWidth="1"/>
    <col min="8" max="9" width="12" style="146" customWidth="1"/>
    <col min="10" max="10" width="26" style="146" customWidth="1"/>
    <col min="11" max="16384" width="9.140625" style="146"/>
  </cols>
  <sheetData>
    <row r="1" spans="1:11">
      <c r="A1" s="483" t="s">
        <v>175</v>
      </c>
      <c r="B1" s="483"/>
      <c r="C1" s="483"/>
      <c r="D1" s="483"/>
      <c r="E1" s="483"/>
      <c r="F1" s="483"/>
      <c r="G1" s="483"/>
      <c r="H1" s="483"/>
      <c r="I1" s="483"/>
      <c r="J1" s="483"/>
    </row>
    <row r="2" spans="1:11">
      <c r="A2" s="483" t="s">
        <v>335</v>
      </c>
      <c r="B2" s="483"/>
      <c r="C2" s="483"/>
      <c r="D2" s="483"/>
      <c r="E2" s="483"/>
      <c r="F2" s="483"/>
      <c r="G2" s="483"/>
      <c r="H2" s="483"/>
      <c r="I2" s="483"/>
      <c r="J2" s="483"/>
    </row>
    <row r="3" spans="1:11">
      <c r="A3" s="483" t="s">
        <v>516</v>
      </c>
      <c r="B3" s="483"/>
      <c r="C3" s="483"/>
      <c r="D3" s="483"/>
      <c r="E3" s="483"/>
      <c r="F3" s="483"/>
      <c r="G3" s="483"/>
      <c r="H3" s="483"/>
      <c r="I3" s="483"/>
      <c r="J3" s="483"/>
    </row>
    <row r="4" spans="1:11">
      <c r="A4" s="190"/>
      <c r="B4" s="190"/>
      <c r="C4" s="191"/>
      <c r="D4" s="192"/>
      <c r="E4" s="193"/>
      <c r="F4" s="193"/>
      <c r="G4" s="192"/>
      <c r="H4" s="192"/>
      <c r="I4" s="192"/>
      <c r="J4" s="190"/>
    </row>
    <row r="5" spans="1:11">
      <c r="A5" s="190"/>
      <c r="B5" s="195" t="s">
        <v>347</v>
      </c>
      <c r="C5" s="191"/>
      <c r="D5" s="192"/>
      <c r="E5" s="193"/>
      <c r="F5" s="193"/>
      <c r="G5" s="192"/>
      <c r="H5" s="192"/>
      <c r="I5" s="192"/>
      <c r="J5" s="190"/>
    </row>
    <row r="6" spans="1:11">
      <c r="A6" s="190"/>
      <c r="B6" s="195" t="s">
        <v>446</v>
      </c>
      <c r="C6" s="196"/>
      <c r="D6" s="197"/>
      <c r="E6" s="198"/>
      <c r="F6" s="198"/>
      <c r="G6" s="197"/>
      <c r="H6" s="197"/>
      <c r="I6" s="197"/>
      <c r="J6" s="197"/>
    </row>
    <row r="7" spans="1:11">
      <c r="A7" s="194"/>
      <c r="B7" s="478" t="s">
        <v>280</v>
      </c>
      <c r="C7" s="478" t="s">
        <v>2</v>
      </c>
      <c r="D7" s="478" t="s">
        <v>282</v>
      </c>
      <c r="E7" s="199" t="s">
        <v>336</v>
      </c>
      <c r="F7" s="478" t="s">
        <v>50</v>
      </c>
      <c r="G7" s="476" t="s">
        <v>47</v>
      </c>
      <c r="H7" s="476" t="s">
        <v>48</v>
      </c>
      <c r="I7" s="476" t="s">
        <v>337</v>
      </c>
      <c r="J7" s="476" t="s">
        <v>49</v>
      </c>
    </row>
    <row r="8" spans="1:11">
      <c r="A8" s="194"/>
      <c r="B8" s="479"/>
      <c r="C8" s="479"/>
      <c r="D8" s="479"/>
      <c r="E8" s="200" t="s">
        <v>338</v>
      </c>
      <c r="F8" s="479"/>
      <c r="G8" s="477"/>
      <c r="H8" s="477"/>
      <c r="I8" s="477"/>
      <c r="J8" s="477"/>
    </row>
    <row r="9" spans="1:11">
      <c r="A9" s="194"/>
      <c r="B9" s="201" t="s">
        <v>341</v>
      </c>
      <c r="C9" s="202" t="s">
        <v>342</v>
      </c>
      <c r="D9" s="203" t="s">
        <v>345</v>
      </c>
      <c r="E9" s="204">
        <v>358974</v>
      </c>
      <c r="F9" s="204">
        <v>358974</v>
      </c>
      <c r="G9" s="205">
        <v>358974</v>
      </c>
      <c r="H9" s="205">
        <f>SUM(E9-G9)</f>
        <v>0</v>
      </c>
      <c r="I9" s="206"/>
      <c r="J9" s="207"/>
    </row>
    <row r="10" spans="1:11">
      <c r="A10" s="194"/>
      <c r="B10" s="208"/>
      <c r="C10" s="209" t="s">
        <v>343</v>
      </c>
      <c r="D10" s="210" t="s">
        <v>346</v>
      </c>
      <c r="E10" s="211"/>
      <c r="F10" s="211"/>
      <c r="G10" s="212"/>
      <c r="H10" s="212"/>
      <c r="I10" s="212"/>
      <c r="J10" s="213"/>
    </row>
    <row r="11" spans="1:11">
      <c r="A11" s="194"/>
      <c r="B11" s="208"/>
      <c r="C11" s="209" t="s">
        <v>344</v>
      </c>
      <c r="D11" s="210"/>
      <c r="E11" s="211"/>
      <c r="F11" s="211"/>
      <c r="G11" s="212"/>
      <c r="H11" s="212"/>
      <c r="I11" s="212"/>
      <c r="J11" s="207"/>
    </row>
    <row r="12" spans="1:11">
      <c r="A12" s="194"/>
      <c r="B12" s="201" t="s">
        <v>341</v>
      </c>
      <c r="C12" s="202" t="s">
        <v>341</v>
      </c>
      <c r="D12" s="203" t="s">
        <v>570</v>
      </c>
      <c r="E12" s="377">
        <v>56830.5</v>
      </c>
      <c r="F12" s="377">
        <v>56830.5</v>
      </c>
      <c r="G12" s="206">
        <v>56830.5</v>
      </c>
      <c r="H12" s="205">
        <f>SUM(E12-G12)</f>
        <v>0</v>
      </c>
      <c r="I12" s="206"/>
      <c r="J12" s="207" t="s">
        <v>602</v>
      </c>
      <c r="K12" s="147"/>
    </row>
    <row r="13" spans="1:11">
      <c r="A13" s="194"/>
      <c r="B13" s="208"/>
      <c r="C13" s="209"/>
      <c r="D13" s="210"/>
      <c r="E13" s="211"/>
      <c r="F13" s="211"/>
      <c r="G13" s="212"/>
      <c r="H13" s="212"/>
      <c r="I13" s="212"/>
      <c r="J13" s="213" t="s">
        <v>349</v>
      </c>
    </row>
    <row r="14" spans="1:11">
      <c r="A14" s="194"/>
      <c r="B14" s="214"/>
      <c r="C14" s="209"/>
      <c r="D14" s="215"/>
      <c r="E14" s="211"/>
      <c r="F14" s="211"/>
      <c r="G14" s="212"/>
      <c r="H14" s="212"/>
      <c r="I14" s="212"/>
      <c r="J14" s="212" t="s">
        <v>350</v>
      </c>
    </row>
    <row r="15" spans="1:11">
      <c r="A15" s="194"/>
      <c r="B15" s="216"/>
      <c r="C15" s="209"/>
      <c r="D15" s="215"/>
      <c r="E15" s="211"/>
      <c r="F15" s="211"/>
      <c r="G15" s="212"/>
      <c r="H15" s="212"/>
      <c r="I15" s="212"/>
      <c r="J15" s="207"/>
    </row>
    <row r="16" spans="1:11">
      <c r="A16" s="194"/>
      <c r="B16" s="217"/>
      <c r="C16" s="218"/>
      <c r="D16" s="219"/>
      <c r="E16" s="220"/>
      <c r="F16" s="220"/>
      <c r="G16" s="221"/>
      <c r="H16" s="221"/>
      <c r="I16" s="221"/>
      <c r="J16" s="213"/>
    </row>
    <row r="17" spans="1:10" ht="24" thickBot="1">
      <c r="A17" s="194"/>
      <c r="B17" s="480" t="s">
        <v>44</v>
      </c>
      <c r="C17" s="481"/>
      <c r="D17" s="482"/>
      <c r="E17" s="224">
        <f>SUM(E9:E16)</f>
        <v>415804.5</v>
      </c>
      <c r="F17" s="223">
        <v>0</v>
      </c>
      <c r="G17" s="378">
        <f>SUM(G9:G16)</f>
        <v>415804.5</v>
      </c>
      <c r="H17" s="222">
        <f>SUM(H9:H16)</f>
        <v>0</v>
      </c>
      <c r="I17" s="224">
        <f>SUM(I9:I16)</f>
        <v>0</v>
      </c>
      <c r="J17" s="225"/>
    </row>
    <row r="18" spans="1:10" ht="24" thickTop="1"/>
    <row r="25" spans="1:10">
      <c r="B25" s="478" t="s">
        <v>280</v>
      </c>
      <c r="C25" s="478" t="s">
        <v>2</v>
      </c>
      <c r="D25" s="478" t="s">
        <v>282</v>
      </c>
      <c r="E25" s="199" t="s">
        <v>336</v>
      </c>
      <c r="F25" s="478" t="s">
        <v>50</v>
      </c>
      <c r="G25" s="476" t="s">
        <v>47</v>
      </c>
      <c r="H25" s="476" t="s">
        <v>48</v>
      </c>
      <c r="I25" s="476" t="s">
        <v>337</v>
      </c>
      <c r="J25" s="476" t="s">
        <v>49</v>
      </c>
    </row>
    <row r="26" spans="1:10">
      <c r="B26" s="479"/>
      <c r="C26" s="479"/>
      <c r="D26" s="479"/>
      <c r="E26" s="200" t="s">
        <v>338</v>
      </c>
      <c r="F26" s="479"/>
      <c r="G26" s="477"/>
      <c r="H26" s="477"/>
      <c r="I26" s="477"/>
      <c r="J26" s="477"/>
    </row>
    <row r="27" spans="1:10">
      <c r="B27" s="373"/>
      <c r="C27" s="374"/>
      <c r="D27" s="373"/>
      <c r="E27" s="375"/>
      <c r="F27" s="373"/>
      <c r="G27" s="376">
        <f>SUM(G17)</f>
        <v>415804.5</v>
      </c>
      <c r="H27" s="376"/>
      <c r="I27" s="376"/>
      <c r="J27" s="376"/>
    </row>
    <row r="28" spans="1:10">
      <c r="B28" s="201" t="s">
        <v>291</v>
      </c>
      <c r="C28" s="202" t="s">
        <v>290</v>
      </c>
      <c r="D28" s="203" t="s">
        <v>518</v>
      </c>
      <c r="E28" s="204">
        <v>272000</v>
      </c>
      <c r="F28" s="204">
        <v>272000</v>
      </c>
      <c r="G28" s="205">
        <v>272000</v>
      </c>
      <c r="H28" s="205">
        <f>SUM(E28-G28)</f>
        <v>0</v>
      </c>
      <c r="I28" s="206"/>
      <c r="J28" s="207" t="s">
        <v>603</v>
      </c>
    </row>
    <row r="29" spans="1:10">
      <c r="B29" s="208" t="s">
        <v>292</v>
      </c>
      <c r="C29" s="209" t="s">
        <v>287</v>
      </c>
      <c r="D29" s="210" t="s">
        <v>519</v>
      </c>
      <c r="E29" s="211"/>
      <c r="F29" s="211"/>
      <c r="G29" s="212"/>
      <c r="H29" s="212"/>
      <c r="I29" s="212"/>
      <c r="J29" s="213" t="s">
        <v>575</v>
      </c>
    </row>
    <row r="30" spans="1:10">
      <c r="B30" s="208"/>
      <c r="C30" s="209"/>
      <c r="D30" s="210" t="s">
        <v>520</v>
      </c>
      <c r="E30" s="211"/>
      <c r="F30" s="211"/>
      <c r="G30" s="212"/>
      <c r="H30" s="212"/>
      <c r="I30" s="212"/>
      <c r="J30" s="212" t="s">
        <v>576</v>
      </c>
    </row>
    <row r="31" spans="1:10">
      <c r="B31" s="201"/>
      <c r="C31" s="202"/>
      <c r="D31" s="203" t="s">
        <v>521</v>
      </c>
      <c r="E31" s="204"/>
      <c r="F31" s="204"/>
      <c r="G31" s="205"/>
      <c r="H31" s="205"/>
      <c r="I31" s="206"/>
      <c r="J31" s="207" t="s">
        <v>577</v>
      </c>
    </row>
    <row r="32" spans="1:10">
      <c r="B32" s="208"/>
      <c r="C32" s="209"/>
      <c r="D32" s="210" t="s">
        <v>522</v>
      </c>
      <c r="E32" s="211"/>
      <c r="F32" s="211"/>
      <c r="G32" s="212"/>
      <c r="H32" s="212"/>
      <c r="I32" s="212"/>
      <c r="J32" s="213" t="s">
        <v>578</v>
      </c>
    </row>
    <row r="33" spans="2:10">
      <c r="B33" s="214"/>
      <c r="C33" s="209"/>
      <c r="D33" s="210" t="s">
        <v>523</v>
      </c>
      <c r="E33" s="211"/>
      <c r="F33" s="211"/>
      <c r="G33" s="212"/>
      <c r="H33" s="212"/>
      <c r="I33" s="212"/>
      <c r="J33" s="212"/>
    </row>
    <row r="34" spans="2:10">
      <c r="B34" s="360"/>
      <c r="C34" s="209"/>
      <c r="D34" s="215"/>
      <c r="E34" s="211"/>
      <c r="F34" s="211"/>
      <c r="G34" s="212"/>
      <c r="H34" s="212"/>
      <c r="I34" s="212"/>
      <c r="J34" s="212"/>
    </row>
    <row r="35" spans="2:10">
      <c r="B35" s="216" t="s">
        <v>291</v>
      </c>
      <c r="C35" s="209" t="s">
        <v>290</v>
      </c>
      <c r="D35" s="210" t="s">
        <v>524</v>
      </c>
      <c r="E35" s="211">
        <v>290000</v>
      </c>
      <c r="F35" s="362">
        <v>290000</v>
      </c>
      <c r="G35" s="212">
        <v>290000</v>
      </c>
      <c r="H35" s="205">
        <f>SUM(E35-G35)</f>
        <v>0</v>
      </c>
      <c r="I35" s="212"/>
      <c r="J35" s="207" t="s">
        <v>604</v>
      </c>
    </row>
    <row r="36" spans="2:10">
      <c r="B36" s="216" t="s">
        <v>292</v>
      </c>
      <c r="C36" s="209" t="s">
        <v>287</v>
      </c>
      <c r="D36" s="210" t="s">
        <v>525</v>
      </c>
      <c r="E36" s="211"/>
      <c r="F36" s="211"/>
      <c r="G36" s="212"/>
      <c r="H36" s="212"/>
      <c r="I36" s="212"/>
      <c r="J36" s="213" t="s">
        <v>575</v>
      </c>
    </row>
    <row r="37" spans="2:10">
      <c r="B37" s="360"/>
      <c r="C37" s="209"/>
      <c r="D37" s="210" t="s">
        <v>526</v>
      </c>
      <c r="E37" s="211"/>
      <c r="F37" s="211"/>
      <c r="G37" s="212"/>
      <c r="H37" s="212"/>
      <c r="I37" s="212"/>
      <c r="J37" s="212" t="s">
        <v>576</v>
      </c>
    </row>
    <row r="38" spans="2:10">
      <c r="B38" s="360"/>
      <c r="C38" s="209"/>
      <c r="D38" s="210" t="s">
        <v>527</v>
      </c>
      <c r="E38" s="211"/>
      <c r="F38" s="211"/>
      <c r="G38" s="212"/>
      <c r="H38" s="212"/>
      <c r="I38" s="212"/>
      <c r="J38" s="207" t="s">
        <v>577</v>
      </c>
    </row>
    <row r="39" spans="2:10">
      <c r="B39" s="360"/>
      <c r="C39" s="209"/>
      <c r="D39" s="210" t="s">
        <v>528</v>
      </c>
      <c r="E39" s="211"/>
      <c r="F39" s="211"/>
      <c r="G39" s="212"/>
      <c r="H39" s="212"/>
      <c r="I39" s="212"/>
      <c r="J39" s="213" t="s">
        <v>578</v>
      </c>
    </row>
    <row r="40" spans="2:10">
      <c r="B40" s="360"/>
      <c r="C40" s="209"/>
      <c r="D40" s="210"/>
      <c r="E40" s="211"/>
      <c r="F40" s="211"/>
      <c r="G40" s="212"/>
      <c r="H40" s="212"/>
      <c r="I40" s="212"/>
      <c r="J40" s="212"/>
    </row>
    <row r="41" spans="2:10">
      <c r="B41" s="216" t="s">
        <v>291</v>
      </c>
      <c r="C41" s="209" t="s">
        <v>290</v>
      </c>
      <c r="D41" s="210" t="s">
        <v>529</v>
      </c>
      <c r="E41" s="211">
        <v>461000</v>
      </c>
      <c r="F41" s="211">
        <v>461000</v>
      </c>
      <c r="G41" s="212">
        <v>461000</v>
      </c>
      <c r="H41" s="212"/>
      <c r="I41" s="212"/>
      <c r="J41" s="212" t="s">
        <v>605</v>
      </c>
    </row>
    <row r="42" spans="2:10">
      <c r="B42" s="216" t="s">
        <v>292</v>
      </c>
      <c r="C42" s="209" t="s">
        <v>287</v>
      </c>
      <c r="D42" s="210" t="s">
        <v>530</v>
      </c>
      <c r="E42" s="211"/>
      <c r="F42" s="211"/>
      <c r="G42" s="212"/>
      <c r="H42" s="212"/>
      <c r="I42" s="212"/>
      <c r="J42" s="212" t="s">
        <v>606</v>
      </c>
    </row>
    <row r="43" spans="2:10">
      <c r="B43" s="216"/>
      <c r="C43" s="209"/>
      <c r="D43" s="210" t="s">
        <v>531</v>
      </c>
      <c r="E43" s="211"/>
      <c r="F43" s="211"/>
      <c r="G43" s="212"/>
      <c r="H43" s="212"/>
      <c r="I43" s="212"/>
      <c r="J43" s="212" t="s">
        <v>607</v>
      </c>
    </row>
    <row r="44" spans="2:10">
      <c r="B44" s="217"/>
      <c r="C44" s="218"/>
      <c r="D44" s="361" t="s">
        <v>532</v>
      </c>
      <c r="E44" s="220"/>
      <c r="F44" s="220"/>
      <c r="G44" s="221"/>
      <c r="H44" s="221"/>
      <c r="I44" s="221"/>
      <c r="J44" s="212" t="s">
        <v>608</v>
      </c>
    </row>
    <row r="45" spans="2:10" ht="24" thickBot="1">
      <c r="B45" s="480" t="s">
        <v>44</v>
      </c>
      <c r="C45" s="481"/>
      <c r="D45" s="482"/>
      <c r="E45" s="222">
        <f>SUM(E28:E44)</f>
        <v>1023000</v>
      </c>
      <c r="F45" s="223">
        <v>0</v>
      </c>
      <c r="G45" s="378">
        <f>SUM(G27:G44)</f>
        <v>1438804.5</v>
      </c>
      <c r="H45" s="222">
        <f>SUM(H28:H44)</f>
        <v>0</v>
      </c>
      <c r="I45" s="224">
        <f>SUM(I28:I44)</f>
        <v>0</v>
      </c>
      <c r="J45" s="225"/>
    </row>
    <row r="46" spans="2:10" ht="24" thickTop="1"/>
    <row r="49" spans="2:10">
      <c r="B49" s="478" t="s">
        <v>280</v>
      </c>
      <c r="C49" s="478" t="s">
        <v>2</v>
      </c>
      <c r="D49" s="478" t="s">
        <v>282</v>
      </c>
      <c r="E49" s="199" t="s">
        <v>336</v>
      </c>
      <c r="F49" s="478" t="s">
        <v>50</v>
      </c>
      <c r="G49" s="476" t="s">
        <v>47</v>
      </c>
      <c r="H49" s="476" t="s">
        <v>48</v>
      </c>
      <c r="I49" s="476" t="s">
        <v>337</v>
      </c>
      <c r="J49" s="476" t="s">
        <v>49</v>
      </c>
    </row>
    <row r="50" spans="2:10">
      <c r="B50" s="479"/>
      <c r="C50" s="479"/>
      <c r="D50" s="479"/>
      <c r="E50" s="200" t="s">
        <v>338</v>
      </c>
      <c r="F50" s="479"/>
      <c r="G50" s="477"/>
      <c r="H50" s="477"/>
      <c r="I50" s="477"/>
      <c r="J50" s="477"/>
    </row>
    <row r="51" spans="2:10">
      <c r="B51" s="373"/>
      <c r="C51" s="374"/>
      <c r="D51" s="373"/>
      <c r="E51" s="375"/>
      <c r="F51" s="373"/>
      <c r="G51" s="376">
        <f>SUM(G45)</f>
        <v>1438804.5</v>
      </c>
      <c r="H51" s="376"/>
      <c r="I51" s="376"/>
      <c r="J51" s="376"/>
    </row>
    <row r="52" spans="2:10">
      <c r="B52" s="201" t="s">
        <v>291</v>
      </c>
      <c r="C52" s="202" t="s">
        <v>290</v>
      </c>
      <c r="D52" s="203" t="s">
        <v>518</v>
      </c>
      <c r="E52" s="204">
        <v>113000</v>
      </c>
      <c r="F52" s="204">
        <v>113000</v>
      </c>
      <c r="G52" s="205">
        <v>113000</v>
      </c>
      <c r="H52" s="205">
        <f>SUM(E52-G52)</f>
        <v>0</v>
      </c>
      <c r="I52" s="206"/>
      <c r="J52" s="207" t="s">
        <v>605</v>
      </c>
    </row>
    <row r="53" spans="2:10">
      <c r="B53" s="208" t="s">
        <v>292</v>
      </c>
      <c r="C53" s="209" t="s">
        <v>287</v>
      </c>
      <c r="D53" s="210" t="s">
        <v>533</v>
      </c>
      <c r="E53" s="211"/>
      <c r="F53" s="211"/>
      <c r="G53" s="212"/>
      <c r="H53" s="212"/>
      <c r="I53" s="212"/>
      <c r="J53" s="213" t="s">
        <v>575</v>
      </c>
    </row>
    <row r="54" spans="2:10">
      <c r="B54" s="208"/>
      <c r="C54" s="209"/>
      <c r="D54" s="210" t="s">
        <v>534</v>
      </c>
      <c r="E54" s="211"/>
      <c r="F54" s="211"/>
      <c r="G54" s="212"/>
      <c r="H54" s="212"/>
      <c r="I54" s="212"/>
      <c r="J54" s="212" t="s">
        <v>576</v>
      </c>
    </row>
    <row r="55" spans="2:10">
      <c r="B55" s="201"/>
      <c r="C55" s="202"/>
      <c r="D55" s="203" t="s">
        <v>535</v>
      </c>
      <c r="E55" s="204"/>
      <c r="F55" s="204"/>
      <c r="G55" s="205"/>
      <c r="H55" s="205"/>
      <c r="I55" s="206"/>
      <c r="J55" s="207" t="s">
        <v>577</v>
      </c>
    </row>
    <row r="56" spans="2:10">
      <c r="B56" s="208"/>
      <c r="C56" s="209"/>
      <c r="D56" s="210" t="s">
        <v>522</v>
      </c>
      <c r="E56" s="211"/>
      <c r="F56" s="211"/>
      <c r="G56" s="212"/>
      <c r="H56" s="212"/>
      <c r="I56" s="212"/>
      <c r="J56" s="213" t="s">
        <v>578</v>
      </c>
    </row>
    <row r="57" spans="2:10">
      <c r="B57" s="214"/>
      <c r="C57" s="209"/>
      <c r="D57" s="210" t="s">
        <v>536</v>
      </c>
      <c r="E57" s="211"/>
      <c r="F57" s="211"/>
      <c r="G57" s="212"/>
      <c r="H57" s="212"/>
      <c r="I57" s="212"/>
      <c r="J57" s="212"/>
    </row>
    <row r="58" spans="2:10">
      <c r="B58" s="360"/>
      <c r="C58" s="209"/>
      <c r="D58" s="215"/>
      <c r="E58" s="211"/>
      <c r="F58" s="211"/>
      <c r="G58" s="212"/>
      <c r="H58" s="212"/>
      <c r="I58" s="212"/>
      <c r="J58" s="212"/>
    </row>
    <row r="59" spans="2:10">
      <c r="B59" s="216" t="s">
        <v>291</v>
      </c>
      <c r="C59" s="209" t="s">
        <v>290</v>
      </c>
      <c r="D59" s="210" t="s">
        <v>524</v>
      </c>
      <c r="E59" s="211">
        <v>321000</v>
      </c>
      <c r="F59" s="362">
        <v>321000</v>
      </c>
      <c r="G59" s="212">
        <v>321000</v>
      </c>
      <c r="H59" s="205">
        <f>SUM(E59-G59)</f>
        <v>0</v>
      </c>
      <c r="I59" s="212"/>
      <c r="J59" s="207" t="s">
        <v>604</v>
      </c>
    </row>
    <row r="60" spans="2:10">
      <c r="B60" s="216" t="s">
        <v>292</v>
      </c>
      <c r="C60" s="209" t="s">
        <v>287</v>
      </c>
      <c r="D60" s="210" t="s">
        <v>537</v>
      </c>
      <c r="E60" s="211"/>
      <c r="F60" s="211"/>
      <c r="G60" s="212"/>
      <c r="H60" s="212"/>
      <c r="I60" s="212"/>
      <c r="J60" s="213" t="s">
        <v>575</v>
      </c>
    </row>
    <row r="61" spans="2:10">
      <c r="B61" s="360"/>
      <c r="C61" s="209"/>
      <c r="D61" s="210" t="s">
        <v>538</v>
      </c>
      <c r="E61" s="211"/>
      <c r="F61" s="211"/>
      <c r="G61" s="212"/>
      <c r="H61" s="212"/>
      <c r="I61" s="212"/>
      <c r="J61" s="212" t="s">
        <v>576</v>
      </c>
    </row>
    <row r="62" spans="2:10">
      <c r="B62" s="360"/>
      <c r="C62" s="209"/>
      <c r="D62" s="210" t="s">
        <v>539</v>
      </c>
      <c r="E62" s="211"/>
      <c r="F62" s="211"/>
      <c r="G62" s="212"/>
      <c r="H62" s="212"/>
      <c r="I62" s="212"/>
      <c r="J62" s="207" t="s">
        <v>577</v>
      </c>
    </row>
    <row r="63" spans="2:10">
      <c r="B63" s="360"/>
      <c r="C63" s="209"/>
      <c r="D63" s="210" t="s">
        <v>540</v>
      </c>
      <c r="E63" s="211"/>
      <c r="F63" s="211"/>
      <c r="G63" s="212"/>
      <c r="H63" s="212"/>
      <c r="I63" s="212"/>
      <c r="J63" s="213" t="s">
        <v>578</v>
      </c>
    </row>
    <row r="64" spans="2:10">
      <c r="B64" s="360"/>
      <c r="C64" s="209"/>
      <c r="D64" s="210"/>
      <c r="E64" s="211"/>
      <c r="F64" s="211"/>
      <c r="G64" s="212"/>
      <c r="H64" s="212"/>
      <c r="I64" s="212"/>
      <c r="J64" s="212"/>
    </row>
    <row r="65" spans="2:10">
      <c r="B65" s="216" t="s">
        <v>291</v>
      </c>
      <c r="C65" s="209" t="s">
        <v>290</v>
      </c>
      <c r="D65" s="210" t="s">
        <v>529</v>
      </c>
      <c r="E65" s="211">
        <v>150000</v>
      </c>
      <c r="F65" s="211">
        <v>150000</v>
      </c>
      <c r="G65" s="212">
        <v>150000</v>
      </c>
      <c r="H65" s="212"/>
      <c r="I65" s="212"/>
      <c r="J65" s="207" t="s">
        <v>605</v>
      </c>
    </row>
    <row r="66" spans="2:10">
      <c r="B66" s="216" t="s">
        <v>292</v>
      </c>
      <c r="C66" s="209" t="s">
        <v>287</v>
      </c>
      <c r="D66" s="210" t="s">
        <v>541</v>
      </c>
      <c r="E66" s="211"/>
      <c r="F66" s="211"/>
      <c r="G66" s="212"/>
      <c r="H66" s="212"/>
      <c r="I66" s="212"/>
      <c r="J66" s="213" t="s">
        <v>575</v>
      </c>
    </row>
    <row r="67" spans="2:10">
      <c r="B67" s="216"/>
      <c r="C67" s="209"/>
      <c r="D67" s="210" t="s">
        <v>542</v>
      </c>
      <c r="E67" s="211"/>
      <c r="F67" s="211"/>
      <c r="G67" s="212"/>
      <c r="H67" s="212"/>
      <c r="I67" s="212"/>
      <c r="J67" s="212" t="s">
        <v>576</v>
      </c>
    </row>
    <row r="68" spans="2:10">
      <c r="B68" s="216"/>
      <c r="C68" s="218"/>
      <c r="D68" s="361" t="s">
        <v>543</v>
      </c>
      <c r="E68" s="220"/>
      <c r="F68" s="220"/>
      <c r="G68" s="221"/>
      <c r="H68" s="221"/>
      <c r="I68" s="221"/>
      <c r="J68" s="207" t="s">
        <v>577</v>
      </c>
    </row>
    <row r="69" spans="2:10">
      <c r="B69" s="473" t="s">
        <v>44</v>
      </c>
      <c r="C69" s="474"/>
      <c r="D69" s="475"/>
      <c r="E69" s="368">
        <f>SUM(E52:E68)</f>
        <v>584000</v>
      </c>
      <c r="F69" s="369">
        <v>0</v>
      </c>
      <c r="G69" s="370">
        <f>SUM(G51:G68)</f>
        <v>2022804.5</v>
      </c>
      <c r="H69" s="368">
        <f>SUM(H52:H68)</f>
        <v>0</v>
      </c>
      <c r="I69" s="370">
        <f>SUM(I52:I68)</f>
        <v>0</v>
      </c>
      <c r="J69" s="381" t="s">
        <v>578</v>
      </c>
    </row>
    <row r="70" spans="2:10">
      <c r="B70" s="280"/>
      <c r="C70" s="280"/>
      <c r="D70" s="280"/>
      <c r="E70" s="365"/>
      <c r="F70" s="366"/>
      <c r="G70" s="365"/>
      <c r="H70" s="365"/>
      <c r="I70" s="367"/>
      <c r="J70" s="363"/>
    </row>
    <row r="71" spans="2:10">
      <c r="B71" s="280"/>
      <c r="C71" s="280"/>
      <c r="D71" s="280"/>
      <c r="E71" s="365"/>
      <c r="F71" s="366"/>
      <c r="G71" s="365"/>
      <c r="H71" s="365"/>
      <c r="I71" s="367"/>
      <c r="J71" s="363"/>
    </row>
    <row r="72" spans="2:10">
      <c r="B72" s="280"/>
      <c r="C72" s="280"/>
      <c r="D72" s="280"/>
      <c r="E72" s="365"/>
      <c r="F72" s="366"/>
      <c r="G72" s="365"/>
      <c r="H72" s="365"/>
      <c r="I72" s="367"/>
      <c r="J72" s="363"/>
    </row>
    <row r="73" spans="2:10">
      <c r="B73" s="478" t="s">
        <v>280</v>
      </c>
      <c r="C73" s="478" t="s">
        <v>2</v>
      </c>
      <c r="D73" s="478" t="s">
        <v>282</v>
      </c>
      <c r="E73" s="199" t="s">
        <v>336</v>
      </c>
      <c r="F73" s="478" t="s">
        <v>50</v>
      </c>
      <c r="G73" s="476" t="s">
        <v>47</v>
      </c>
      <c r="H73" s="476" t="s">
        <v>48</v>
      </c>
      <c r="I73" s="476" t="s">
        <v>337</v>
      </c>
      <c r="J73" s="476" t="s">
        <v>49</v>
      </c>
    </row>
    <row r="74" spans="2:10">
      <c r="B74" s="479"/>
      <c r="C74" s="479"/>
      <c r="D74" s="479"/>
      <c r="E74" s="200" t="s">
        <v>338</v>
      </c>
      <c r="F74" s="479"/>
      <c r="G74" s="477"/>
      <c r="H74" s="477"/>
      <c r="I74" s="477"/>
      <c r="J74" s="477"/>
    </row>
    <row r="75" spans="2:10">
      <c r="B75" s="373"/>
      <c r="C75" s="374"/>
      <c r="D75" s="373"/>
      <c r="E75" s="375"/>
      <c r="F75" s="373"/>
      <c r="G75" s="376">
        <f>SUM(G69)</f>
        <v>2022804.5</v>
      </c>
      <c r="H75" s="376"/>
      <c r="I75" s="376"/>
      <c r="J75" s="376"/>
    </row>
    <row r="76" spans="2:10">
      <c r="B76" s="201" t="s">
        <v>291</v>
      </c>
      <c r="C76" s="202" t="s">
        <v>290</v>
      </c>
      <c r="D76" s="203" t="s">
        <v>518</v>
      </c>
      <c r="E76" s="204">
        <v>167000</v>
      </c>
      <c r="F76" s="204">
        <v>166000</v>
      </c>
      <c r="G76" s="205">
        <v>166000</v>
      </c>
      <c r="H76" s="205">
        <f>SUM(E76-G76)</f>
        <v>1000</v>
      </c>
      <c r="I76" s="206"/>
      <c r="J76" s="207" t="s">
        <v>603</v>
      </c>
    </row>
    <row r="77" spans="2:10">
      <c r="B77" s="208" t="s">
        <v>292</v>
      </c>
      <c r="C77" s="209" t="s">
        <v>287</v>
      </c>
      <c r="D77" s="210" t="s">
        <v>544</v>
      </c>
      <c r="E77" s="211"/>
      <c r="F77" s="211"/>
      <c r="G77" s="212"/>
      <c r="H77" s="212"/>
      <c r="I77" s="212"/>
      <c r="J77" s="213" t="s">
        <v>575</v>
      </c>
    </row>
    <row r="78" spans="2:10">
      <c r="B78" s="208"/>
      <c r="C78" s="209"/>
      <c r="D78" s="210" t="s">
        <v>545</v>
      </c>
      <c r="E78" s="211"/>
      <c r="F78" s="211"/>
      <c r="G78" s="212"/>
      <c r="H78" s="212"/>
      <c r="I78" s="212"/>
      <c r="J78" s="212" t="s">
        <v>576</v>
      </c>
    </row>
    <row r="79" spans="2:10">
      <c r="B79" s="201"/>
      <c r="C79" s="202"/>
      <c r="D79" s="203" t="s">
        <v>546</v>
      </c>
      <c r="E79" s="204"/>
      <c r="F79" s="204"/>
      <c r="G79" s="205"/>
      <c r="H79" s="205"/>
      <c r="I79" s="206"/>
      <c r="J79" s="207" t="s">
        <v>577</v>
      </c>
    </row>
    <row r="80" spans="2:10">
      <c r="B80" s="208"/>
      <c r="C80" s="209"/>
      <c r="D80" s="210" t="s">
        <v>547</v>
      </c>
      <c r="E80" s="211"/>
      <c r="F80" s="211"/>
      <c r="G80" s="212"/>
      <c r="H80" s="212"/>
      <c r="I80" s="212"/>
      <c r="J80" s="213" t="s">
        <v>578</v>
      </c>
    </row>
    <row r="81" spans="2:10">
      <c r="B81" s="214"/>
      <c r="C81" s="209"/>
      <c r="D81" s="210" t="s">
        <v>548</v>
      </c>
      <c r="E81" s="211"/>
      <c r="F81" s="211"/>
      <c r="G81" s="212"/>
      <c r="H81" s="212"/>
      <c r="I81" s="212"/>
      <c r="J81" s="212"/>
    </row>
    <row r="82" spans="2:10">
      <c r="B82" s="216" t="s">
        <v>291</v>
      </c>
      <c r="C82" s="209" t="s">
        <v>290</v>
      </c>
      <c r="D82" s="210" t="s">
        <v>524</v>
      </c>
      <c r="E82" s="211">
        <v>490000</v>
      </c>
      <c r="F82" s="362">
        <v>490000</v>
      </c>
      <c r="G82" s="212">
        <v>490000</v>
      </c>
      <c r="H82" s="205">
        <f>SUM(E82-G82)</f>
        <v>0</v>
      </c>
      <c r="I82" s="212"/>
      <c r="J82" s="207" t="s">
        <v>604</v>
      </c>
    </row>
    <row r="83" spans="2:10">
      <c r="B83" s="216" t="s">
        <v>292</v>
      </c>
      <c r="C83" s="209" t="s">
        <v>287</v>
      </c>
      <c r="D83" s="210" t="s">
        <v>549</v>
      </c>
      <c r="E83" s="211"/>
      <c r="F83" s="211"/>
      <c r="G83" s="212"/>
      <c r="H83" s="212"/>
      <c r="I83" s="212"/>
      <c r="J83" s="213" t="s">
        <v>575</v>
      </c>
    </row>
    <row r="84" spans="2:10">
      <c r="B84" s="360"/>
      <c r="C84" s="209"/>
      <c r="D84" s="210" t="s">
        <v>538</v>
      </c>
      <c r="E84" s="211"/>
      <c r="F84" s="211"/>
      <c r="G84" s="212"/>
      <c r="H84" s="212"/>
      <c r="I84" s="212"/>
      <c r="J84" s="212" t="s">
        <v>576</v>
      </c>
    </row>
    <row r="85" spans="2:10">
      <c r="B85" s="360"/>
      <c r="C85" s="209"/>
      <c r="D85" s="210" t="s">
        <v>527</v>
      </c>
      <c r="E85" s="211"/>
      <c r="F85" s="211"/>
      <c r="G85" s="212"/>
      <c r="H85" s="212"/>
      <c r="I85" s="212"/>
      <c r="J85" s="207" t="s">
        <v>577</v>
      </c>
    </row>
    <row r="86" spans="2:10">
      <c r="B86" s="360"/>
      <c r="C86" s="209"/>
      <c r="D86" s="210" t="s">
        <v>550</v>
      </c>
      <c r="E86" s="211"/>
      <c r="F86" s="211"/>
      <c r="G86" s="212"/>
      <c r="H86" s="212"/>
      <c r="I86" s="212"/>
      <c r="J86" s="213" t="s">
        <v>578</v>
      </c>
    </row>
    <row r="87" spans="2:10">
      <c r="B87" s="216" t="s">
        <v>291</v>
      </c>
      <c r="C87" s="209" t="s">
        <v>290</v>
      </c>
      <c r="D87" s="210" t="s">
        <v>551</v>
      </c>
      <c r="E87" s="211">
        <v>1149000</v>
      </c>
      <c r="F87" s="362">
        <v>1143500</v>
      </c>
      <c r="G87" s="372">
        <v>1143500</v>
      </c>
      <c r="H87" s="205">
        <f>SUM(E87-G87)</f>
        <v>5500</v>
      </c>
      <c r="I87" s="212"/>
      <c r="J87" s="207" t="s">
        <v>604</v>
      </c>
    </row>
    <row r="88" spans="2:10">
      <c r="B88" s="216" t="s">
        <v>292</v>
      </c>
      <c r="C88" s="209" t="s">
        <v>287</v>
      </c>
      <c r="D88" s="210" t="s">
        <v>552</v>
      </c>
      <c r="E88" s="211"/>
      <c r="F88" s="211"/>
      <c r="G88" s="212"/>
      <c r="H88" s="212"/>
      <c r="I88" s="212"/>
      <c r="J88" s="213" t="s">
        <v>575</v>
      </c>
    </row>
    <row r="89" spans="2:10">
      <c r="B89" s="216"/>
      <c r="C89" s="209"/>
      <c r="D89" s="210" t="s">
        <v>553</v>
      </c>
      <c r="E89" s="211"/>
      <c r="F89" s="211"/>
      <c r="G89" s="212"/>
      <c r="H89" s="212"/>
      <c r="I89" s="212"/>
      <c r="J89" s="212" t="s">
        <v>576</v>
      </c>
    </row>
    <row r="90" spans="2:10">
      <c r="B90" s="216"/>
      <c r="C90" s="218"/>
      <c r="D90" s="361" t="s">
        <v>554</v>
      </c>
      <c r="E90" s="220"/>
      <c r="F90" s="220"/>
      <c r="G90" s="221"/>
      <c r="H90" s="221"/>
      <c r="I90" s="221"/>
      <c r="J90" s="207" t="s">
        <v>577</v>
      </c>
    </row>
    <row r="91" spans="2:10">
      <c r="B91" s="216"/>
      <c r="C91" s="218"/>
      <c r="D91" s="361" t="s">
        <v>555</v>
      </c>
      <c r="E91" s="220"/>
      <c r="F91" s="220"/>
      <c r="G91" s="221"/>
      <c r="H91" s="221"/>
      <c r="I91" s="221"/>
      <c r="J91" s="213" t="s">
        <v>578</v>
      </c>
    </row>
    <row r="92" spans="2:10">
      <c r="B92" s="216"/>
      <c r="C92" s="218"/>
      <c r="D92" s="361" t="s">
        <v>556</v>
      </c>
      <c r="E92" s="220"/>
      <c r="F92" s="220"/>
      <c r="G92" s="221"/>
      <c r="H92" s="221"/>
      <c r="I92" s="221"/>
      <c r="J92" s="213"/>
    </row>
    <row r="93" spans="2:10">
      <c r="B93" s="473" t="s">
        <v>44</v>
      </c>
      <c r="C93" s="474"/>
      <c r="D93" s="475"/>
      <c r="E93" s="368">
        <f>SUM(E76:E92)</f>
        <v>1806000</v>
      </c>
      <c r="F93" s="369">
        <v>0</v>
      </c>
      <c r="G93" s="379">
        <f>SUM(G75:G92)</f>
        <v>3822304.5</v>
      </c>
      <c r="H93" s="368">
        <f>SUM(H76:H92)</f>
        <v>6500</v>
      </c>
      <c r="I93" s="370">
        <f>SUM(I76:I92)</f>
        <v>0</v>
      </c>
      <c r="J93" s="371"/>
    </row>
    <row r="94" spans="2:10">
      <c r="B94" s="280"/>
      <c r="C94" s="280"/>
      <c r="D94" s="280"/>
      <c r="E94" s="365"/>
      <c r="F94" s="366"/>
      <c r="G94" s="380"/>
      <c r="H94" s="365"/>
      <c r="I94" s="367"/>
      <c r="J94" s="283"/>
    </row>
    <row r="95" spans="2:10">
      <c r="B95" s="280"/>
      <c r="C95" s="280"/>
      <c r="D95" s="280"/>
      <c r="E95" s="365"/>
      <c r="F95" s="366"/>
      <c r="G95" s="380"/>
      <c r="H95" s="365"/>
      <c r="I95" s="367"/>
      <c r="J95" s="283"/>
    </row>
    <row r="96" spans="2:10">
      <c r="B96" s="280"/>
      <c r="C96" s="280"/>
      <c r="D96" s="280"/>
      <c r="E96" s="365"/>
      <c r="F96" s="366"/>
      <c r="G96" s="380"/>
      <c r="H96" s="365"/>
      <c r="I96" s="367"/>
      <c r="J96" s="283"/>
    </row>
    <row r="97" spans="2:10">
      <c r="B97" s="478" t="s">
        <v>280</v>
      </c>
      <c r="C97" s="478" t="s">
        <v>2</v>
      </c>
      <c r="D97" s="478" t="s">
        <v>282</v>
      </c>
      <c r="E97" s="199" t="s">
        <v>336</v>
      </c>
      <c r="F97" s="478" t="s">
        <v>50</v>
      </c>
      <c r="G97" s="476" t="s">
        <v>47</v>
      </c>
      <c r="H97" s="476" t="s">
        <v>48</v>
      </c>
      <c r="I97" s="476" t="s">
        <v>337</v>
      </c>
      <c r="J97" s="476" t="s">
        <v>49</v>
      </c>
    </row>
    <row r="98" spans="2:10">
      <c r="B98" s="479"/>
      <c r="C98" s="479"/>
      <c r="D98" s="479"/>
      <c r="E98" s="200" t="s">
        <v>338</v>
      </c>
      <c r="F98" s="479"/>
      <c r="G98" s="477"/>
      <c r="H98" s="477"/>
      <c r="I98" s="477"/>
      <c r="J98" s="477"/>
    </row>
    <row r="99" spans="2:10">
      <c r="B99" s="373"/>
      <c r="C99" s="374"/>
      <c r="D99" s="373"/>
      <c r="E99" s="375"/>
      <c r="F99" s="373"/>
      <c r="G99" s="376">
        <f>SUM(G93)</f>
        <v>3822304.5</v>
      </c>
      <c r="H99" s="376"/>
      <c r="I99" s="376"/>
      <c r="J99" s="376"/>
    </row>
    <row r="100" spans="2:10">
      <c r="B100" s="201" t="s">
        <v>291</v>
      </c>
      <c r="C100" s="202" t="s">
        <v>290</v>
      </c>
      <c r="D100" s="203" t="s">
        <v>518</v>
      </c>
      <c r="E100" s="204">
        <v>1099000</v>
      </c>
      <c r="F100" s="204">
        <v>1096000</v>
      </c>
      <c r="G100" s="205">
        <v>1096000</v>
      </c>
      <c r="H100" s="205">
        <f>SUM(E100-G100)</f>
        <v>3000</v>
      </c>
      <c r="I100" s="206"/>
      <c r="J100" s="207" t="s">
        <v>605</v>
      </c>
    </row>
    <row r="101" spans="2:10">
      <c r="B101" s="208" t="s">
        <v>292</v>
      </c>
      <c r="C101" s="209" t="s">
        <v>287</v>
      </c>
      <c r="D101" s="210" t="s">
        <v>557</v>
      </c>
      <c r="E101" s="211"/>
      <c r="F101" s="211"/>
      <c r="G101" s="212"/>
      <c r="H101" s="212"/>
      <c r="I101" s="212"/>
      <c r="J101" s="213" t="s">
        <v>575</v>
      </c>
    </row>
    <row r="102" spans="2:10">
      <c r="B102" s="208"/>
      <c r="C102" s="209"/>
      <c r="D102" s="210" t="s">
        <v>558</v>
      </c>
      <c r="E102" s="211"/>
      <c r="F102" s="211"/>
      <c r="G102" s="212"/>
      <c r="H102" s="212"/>
      <c r="I102" s="212"/>
      <c r="J102" s="212" t="s">
        <v>576</v>
      </c>
    </row>
    <row r="103" spans="2:10">
      <c r="B103" s="201"/>
      <c r="C103" s="202"/>
      <c r="D103" s="203" t="s">
        <v>546</v>
      </c>
      <c r="E103" s="204"/>
      <c r="F103" s="204"/>
      <c r="G103" s="205"/>
      <c r="H103" s="205"/>
      <c r="I103" s="206"/>
      <c r="J103" s="207" t="s">
        <v>577</v>
      </c>
    </row>
    <row r="104" spans="2:10">
      <c r="B104" s="208"/>
      <c r="C104" s="209"/>
      <c r="D104" s="210" t="s">
        <v>547</v>
      </c>
      <c r="E104" s="211"/>
      <c r="F104" s="211"/>
      <c r="G104" s="212"/>
      <c r="H104" s="212"/>
      <c r="I104" s="212"/>
      <c r="J104" s="213" t="s">
        <v>578</v>
      </c>
    </row>
    <row r="105" spans="2:10">
      <c r="B105" s="214"/>
      <c r="C105" s="209"/>
      <c r="D105" s="210" t="s">
        <v>559</v>
      </c>
      <c r="E105" s="211"/>
      <c r="F105" s="211"/>
      <c r="G105" s="212"/>
      <c r="H105" s="212"/>
      <c r="I105" s="212"/>
      <c r="J105" s="212"/>
    </row>
    <row r="106" spans="2:10">
      <c r="B106" s="216" t="s">
        <v>291</v>
      </c>
      <c r="C106" s="209" t="s">
        <v>290</v>
      </c>
      <c r="D106" s="210" t="s">
        <v>551</v>
      </c>
      <c r="E106" s="211">
        <v>361000</v>
      </c>
      <c r="F106" s="362">
        <v>361000</v>
      </c>
      <c r="G106" s="212">
        <v>361000</v>
      </c>
      <c r="H106" s="205">
        <f>SUM(E106-G106)</f>
        <v>0</v>
      </c>
      <c r="I106" s="212"/>
      <c r="J106" s="212" t="s">
        <v>605</v>
      </c>
    </row>
    <row r="107" spans="2:10">
      <c r="B107" s="216" t="s">
        <v>292</v>
      </c>
      <c r="C107" s="209" t="s">
        <v>287</v>
      </c>
      <c r="D107" s="210" t="s">
        <v>560</v>
      </c>
      <c r="E107" s="211"/>
      <c r="F107" s="211"/>
      <c r="G107" s="212"/>
      <c r="H107" s="212"/>
      <c r="I107" s="212"/>
      <c r="J107" s="212" t="s">
        <v>606</v>
      </c>
    </row>
    <row r="108" spans="2:10">
      <c r="B108" s="360"/>
      <c r="C108" s="209"/>
      <c r="D108" s="210" t="s">
        <v>558</v>
      </c>
      <c r="E108" s="211"/>
      <c r="F108" s="211"/>
      <c r="G108" s="212"/>
      <c r="H108" s="212"/>
      <c r="I108" s="212"/>
      <c r="J108" s="212" t="s">
        <v>607</v>
      </c>
    </row>
    <row r="109" spans="2:10">
      <c r="B109" s="360"/>
      <c r="C109" s="209"/>
      <c r="D109" s="210" t="s">
        <v>554</v>
      </c>
      <c r="E109" s="211"/>
      <c r="F109" s="211"/>
      <c r="G109" s="212"/>
      <c r="H109" s="212"/>
      <c r="I109" s="212"/>
      <c r="J109" s="212" t="s">
        <v>608</v>
      </c>
    </row>
    <row r="110" spans="2:10">
      <c r="B110" s="360"/>
      <c r="C110" s="209"/>
      <c r="D110" s="210" t="s">
        <v>561</v>
      </c>
      <c r="E110" s="211"/>
      <c r="F110" s="211"/>
      <c r="G110" s="212"/>
      <c r="H110" s="212"/>
      <c r="I110" s="212"/>
      <c r="J110" s="212"/>
    </row>
    <row r="111" spans="2:10">
      <c r="B111" s="360"/>
      <c r="C111" s="209"/>
      <c r="D111" s="210" t="s">
        <v>562</v>
      </c>
      <c r="E111" s="211"/>
      <c r="F111" s="211"/>
      <c r="G111" s="212"/>
      <c r="H111" s="212"/>
      <c r="I111" s="212"/>
      <c r="J111" s="212"/>
    </row>
    <row r="112" spans="2:10">
      <c r="B112" s="216" t="s">
        <v>291</v>
      </c>
      <c r="C112" s="209" t="s">
        <v>290</v>
      </c>
      <c r="D112" s="210" t="s">
        <v>551</v>
      </c>
      <c r="E112" s="211">
        <v>488000</v>
      </c>
      <c r="F112" s="362">
        <v>488000</v>
      </c>
      <c r="G112" s="372">
        <v>488000</v>
      </c>
      <c r="H112" s="212"/>
      <c r="I112" s="212"/>
      <c r="J112" s="212" t="s">
        <v>605</v>
      </c>
    </row>
    <row r="113" spans="2:10">
      <c r="B113" s="216" t="s">
        <v>292</v>
      </c>
      <c r="C113" s="209" t="s">
        <v>287</v>
      </c>
      <c r="D113" s="210" t="s">
        <v>563</v>
      </c>
      <c r="E113" s="211"/>
      <c r="F113" s="211"/>
      <c r="G113" s="212"/>
      <c r="H113" s="212"/>
      <c r="I113" s="212"/>
      <c r="J113" s="212" t="s">
        <v>606</v>
      </c>
    </row>
    <row r="114" spans="2:10">
      <c r="B114" s="216"/>
      <c r="C114" s="209"/>
      <c r="D114" s="210" t="s">
        <v>558</v>
      </c>
      <c r="E114" s="211"/>
      <c r="F114" s="211"/>
      <c r="G114" s="212"/>
      <c r="H114" s="212"/>
      <c r="I114" s="212"/>
      <c r="J114" s="212" t="s">
        <v>607</v>
      </c>
    </row>
    <row r="115" spans="2:10">
      <c r="B115" s="216"/>
      <c r="C115" s="218"/>
      <c r="D115" s="361" t="s">
        <v>554</v>
      </c>
      <c r="E115" s="220"/>
      <c r="F115" s="220"/>
      <c r="G115" s="221"/>
      <c r="H115" s="221"/>
      <c r="I115" s="221"/>
      <c r="J115" s="212" t="s">
        <v>608</v>
      </c>
    </row>
    <row r="116" spans="2:10">
      <c r="B116" s="216"/>
      <c r="C116" s="218"/>
      <c r="D116" s="361" t="s">
        <v>555</v>
      </c>
      <c r="E116" s="220"/>
      <c r="F116" s="220"/>
      <c r="G116" s="221"/>
      <c r="H116" s="221"/>
      <c r="I116" s="221"/>
      <c r="J116" s="213"/>
    </row>
    <row r="117" spans="2:10">
      <c r="B117" s="216"/>
      <c r="C117" s="218"/>
      <c r="D117" s="361" t="s">
        <v>564</v>
      </c>
      <c r="E117" s="220"/>
      <c r="F117" s="220"/>
      <c r="G117" s="221"/>
      <c r="H117" s="221"/>
      <c r="I117" s="221"/>
      <c r="J117" s="213"/>
    </row>
    <row r="118" spans="2:10">
      <c r="B118" s="473" t="s">
        <v>44</v>
      </c>
      <c r="C118" s="474"/>
      <c r="D118" s="475"/>
      <c r="E118" s="368">
        <f>SUM(E100:E117)</f>
        <v>1948000</v>
      </c>
      <c r="F118" s="369">
        <v>0</v>
      </c>
      <c r="G118" s="379">
        <f>SUM(G99:G117)</f>
        <v>5767304.5</v>
      </c>
      <c r="H118" s="368">
        <f>SUM(H100:H117)</f>
        <v>3000</v>
      </c>
      <c r="I118" s="370">
        <f>SUM(I100:I117)</f>
        <v>0</v>
      </c>
      <c r="J118" s="371"/>
    </row>
    <row r="119" spans="2:10">
      <c r="B119" s="280"/>
      <c r="C119" s="280"/>
      <c r="D119" s="280"/>
      <c r="E119" s="365"/>
      <c r="F119" s="366"/>
      <c r="G119" s="380"/>
      <c r="H119" s="365"/>
      <c r="I119" s="367"/>
      <c r="J119" s="283"/>
    </row>
    <row r="120" spans="2:10">
      <c r="B120" s="280"/>
      <c r="C120" s="280"/>
      <c r="D120" s="280"/>
      <c r="E120" s="365"/>
      <c r="F120" s="366"/>
      <c r="G120" s="380"/>
      <c r="H120" s="365"/>
      <c r="I120" s="367"/>
      <c r="J120" s="283"/>
    </row>
    <row r="121" spans="2:10">
      <c r="B121" s="280"/>
      <c r="C121" s="280"/>
      <c r="D121" s="280"/>
      <c r="E121" s="365"/>
      <c r="F121" s="366"/>
      <c r="G121" s="380"/>
      <c r="H121" s="365"/>
      <c r="I121" s="367"/>
      <c r="J121" s="283"/>
    </row>
    <row r="122" spans="2:10">
      <c r="B122" s="478" t="s">
        <v>280</v>
      </c>
      <c r="C122" s="478" t="s">
        <v>2</v>
      </c>
      <c r="D122" s="478" t="s">
        <v>282</v>
      </c>
      <c r="E122" s="199" t="s">
        <v>336</v>
      </c>
      <c r="F122" s="478" t="s">
        <v>50</v>
      </c>
      <c r="G122" s="476" t="s">
        <v>47</v>
      </c>
      <c r="H122" s="476" t="s">
        <v>48</v>
      </c>
      <c r="I122" s="476" t="s">
        <v>337</v>
      </c>
      <c r="J122" s="476" t="s">
        <v>49</v>
      </c>
    </row>
    <row r="123" spans="2:10">
      <c r="B123" s="479"/>
      <c r="C123" s="479"/>
      <c r="D123" s="479"/>
      <c r="E123" s="200" t="s">
        <v>338</v>
      </c>
      <c r="F123" s="479"/>
      <c r="G123" s="477"/>
      <c r="H123" s="477"/>
      <c r="I123" s="477"/>
      <c r="J123" s="477"/>
    </row>
    <row r="124" spans="2:10">
      <c r="B124" s="373"/>
      <c r="C124" s="374"/>
      <c r="D124" s="373"/>
      <c r="E124" s="375"/>
      <c r="F124" s="373"/>
      <c r="G124" s="376">
        <f>SUM(G118)</f>
        <v>5767304.5</v>
      </c>
      <c r="H124" s="376"/>
      <c r="I124" s="376"/>
      <c r="J124" s="376"/>
    </row>
    <row r="125" spans="2:10">
      <c r="B125" s="201" t="s">
        <v>291</v>
      </c>
      <c r="C125" s="202" t="s">
        <v>290</v>
      </c>
      <c r="D125" s="203" t="s">
        <v>518</v>
      </c>
      <c r="E125" s="204">
        <v>415000</v>
      </c>
      <c r="F125" s="204">
        <v>415000</v>
      </c>
      <c r="G125" s="205">
        <v>415000</v>
      </c>
      <c r="H125" s="205">
        <f>SUM(E125-G125)</f>
        <v>0</v>
      </c>
      <c r="I125" s="206"/>
      <c r="J125" s="212" t="s">
        <v>605</v>
      </c>
    </row>
    <row r="126" spans="2:10">
      <c r="B126" s="208" t="s">
        <v>292</v>
      </c>
      <c r="C126" s="209" t="s">
        <v>287</v>
      </c>
      <c r="D126" s="210" t="s">
        <v>565</v>
      </c>
      <c r="E126" s="211"/>
      <c r="F126" s="211"/>
      <c r="G126" s="212"/>
      <c r="H126" s="212"/>
      <c r="I126" s="212"/>
      <c r="J126" s="212" t="s">
        <v>606</v>
      </c>
    </row>
    <row r="127" spans="2:10">
      <c r="B127" s="208"/>
      <c r="C127" s="209"/>
      <c r="D127" s="210" t="s">
        <v>558</v>
      </c>
      <c r="E127" s="211"/>
      <c r="F127" s="211"/>
      <c r="G127" s="212"/>
      <c r="H127" s="212"/>
      <c r="I127" s="212"/>
      <c r="J127" s="212" t="s">
        <v>607</v>
      </c>
    </row>
    <row r="128" spans="2:10">
      <c r="B128" s="201"/>
      <c r="C128" s="202"/>
      <c r="D128" s="203" t="s">
        <v>546</v>
      </c>
      <c r="E128" s="204"/>
      <c r="F128" s="204"/>
      <c r="G128" s="205"/>
      <c r="H128" s="205"/>
      <c r="I128" s="206"/>
      <c r="J128" s="212" t="s">
        <v>608</v>
      </c>
    </row>
    <row r="129" spans="2:10">
      <c r="B129" s="208"/>
      <c r="C129" s="209"/>
      <c r="D129" s="210" t="s">
        <v>547</v>
      </c>
      <c r="E129" s="211"/>
      <c r="F129" s="211"/>
      <c r="G129" s="212"/>
      <c r="H129" s="212"/>
      <c r="I129" s="212"/>
      <c r="J129" s="213"/>
    </row>
    <row r="130" spans="2:10">
      <c r="B130" s="214"/>
      <c r="C130" s="209"/>
      <c r="D130" s="210" t="s">
        <v>566</v>
      </c>
      <c r="E130" s="211"/>
      <c r="F130" s="211"/>
      <c r="G130" s="212"/>
      <c r="H130" s="212"/>
      <c r="I130" s="212"/>
      <c r="J130" s="212"/>
    </row>
    <row r="131" spans="2:10">
      <c r="B131" s="360"/>
      <c r="C131" s="209"/>
      <c r="D131" s="215"/>
      <c r="E131" s="211"/>
      <c r="F131" s="211"/>
      <c r="G131" s="212"/>
      <c r="H131" s="212"/>
      <c r="I131" s="212"/>
      <c r="J131" s="212"/>
    </row>
    <row r="132" spans="2:10">
      <c r="B132" s="216" t="s">
        <v>291</v>
      </c>
      <c r="C132" s="209" t="s">
        <v>290</v>
      </c>
      <c r="D132" s="210" t="s">
        <v>551</v>
      </c>
      <c r="E132" s="211">
        <v>373000</v>
      </c>
      <c r="F132" s="362">
        <v>373000</v>
      </c>
      <c r="G132" s="212">
        <v>373000</v>
      </c>
      <c r="H132" s="205">
        <f>SUM(E132-G132)</f>
        <v>0</v>
      </c>
      <c r="I132" s="212"/>
      <c r="J132" s="212" t="s">
        <v>605</v>
      </c>
    </row>
    <row r="133" spans="2:10">
      <c r="B133" s="216" t="s">
        <v>292</v>
      </c>
      <c r="C133" s="209" t="s">
        <v>287</v>
      </c>
      <c r="D133" s="210" t="s">
        <v>567</v>
      </c>
      <c r="E133" s="211"/>
      <c r="F133" s="211"/>
      <c r="G133" s="212"/>
      <c r="H133" s="212"/>
      <c r="I133" s="212"/>
      <c r="J133" s="212" t="s">
        <v>606</v>
      </c>
    </row>
    <row r="134" spans="2:10">
      <c r="B134" s="360"/>
      <c r="C134" s="209"/>
      <c r="D134" s="210" t="s">
        <v>558</v>
      </c>
      <c r="E134" s="211"/>
      <c r="F134" s="211"/>
      <c r="G134" s="212"/>
      <c r="H134" s="212"/>
      <c r="I134" s="212"/>
      <c r="J134" s="212" t="s">
        <v>607</v>
      </c>
    </row>
    <row r="135" spans="2:10">
      <c r="B135" s="360"/>
      <c r="C135" s="209"/>
      <c r="D135" s="210" t="s">
        <v>554</v>
      </c>
      <c r="E135" s="211"/>
      <c r="F135" s="211"/>
      <c r="G135" s="212"/>
      <c r="H135" s="212"/>
      <c r="I135" s="212"/>
      <c r="J135" s="212" t="s">
        <v>608</v>
      </c>
    </row>
    <row r="136" spans="2:10">
      <c r="B136" s="360"/>
      <c r="C136" s="209"/>
      <c r="D136" s="210" t="s">
        <v>561</v>
      </c>
      <c r="E136" s="211"/>
      <c r="F136" s="211"/>
      <c r="G136" s="212"/>
      <c r="H136" s="212"/>
      <c r="I136" s="212"/>
      <c r="J136" s="212"/>
    </row>
    <row r="137" spans="2:10">
      <c r="B137" s="360"/>
      <c r="C137" s="209"/>
      <c r="D137" s="210" t="s">
        <v>562</v>
      </c>
      <c r="E137" s="211"/>
      <c r="F137" s="211"/>
      <c r="G137" s="212"/>
      <c r="H137" s="212"/>
      <c r="I137" s="212"/>
      <c r="J137" s="212"/>
    </row>
    <row r="138" spans="2:10">
      <c r="B138" s="216" t="s">
        <v>291</v>
      </c>
      <c r="C138" s="209" t="s">
        <v>290</v>
      </c>
      <c r="D138" s="210" t="s">
        <v>551</v>
      </c>
      <c r="E138" s="211">
        <v>1106000</v>
      </c>
      <c r="F138" s="362">
        <v>1100000</v>
      </c>
      <c r="G138" s="372">
        <v>1100000</v>
      </c>
      <c r="H138" s="205">
        <f>SUM(E138-G138)</f>
        <v>6000</v>
      </c>
      <c r="I138" s="212"/>
      <c r="J138" s="207" t="s">
        <v>605</v>
      </c>
    </row>
    <row r="139" spans="2:10">
      <c r="B139" s="216" t="s">
        <v>292</v>
      </c>
      <c r="C139" s="209" t="s">
        <v>287</v>
      </c>
      <c r="D139" s="210" t="s">
        <v>568</v>
      </c>
      <c r="E139" s="211"/>
      <c r="F139" s="211"/>
      <c r="G139" s="212"/>
      <c r="H139" s="212"/>
      <c r="I139" s="212"/>
      <c r="J139" s="213" t="s">
        <v>575</v>
      </c>
    </row>
    <row r="140" spans="2:10">
      <c r="B140" s="216"/>
      <c r="C140" s="209"/>
      <c r="D140" s="210" t="s">
        <v>558</v>
      </c>
      <c r="E140" s="211"/>
      <c r="F140" s="211"/>
      <c r="G140" s="212"/>
      <c r="H140" s="212"/>
      <c r="I140" s="212"/>
      <c r="J140" s="212" t="s">
        <v>576</v>
      </c>
    </row>
    <row r="141" spans="2:10">
      <c r="B141" s="216"/>
      <c r="C141" s="218"/>
      <c r="D141" s="361" t="s">
        <v>554</v>
      </c>
      <c r="E141" s="220"/>
      <c r="F141" s="220"/>
      <c r="G141" s="221"/>
      <c r="H141" s="221"/>
      <c r="I141" s="221"/>
      <c r="J141" s="207" t="s">
        <v>577</v>
      </c>
    </row>
    <row r="142" spans="2:10">
      <c r="B142" s="216"/>
      <c r="C142" s="218"/>
      <c r="D142" s="361" t="s">
        <v>555</v>
      </c>
      <c r="E142" s="220"/>
      <c r="F142" s="220"/>
      <c r="G142" s="221"/>
      <c r="H142" s="221"/>
      <c r="I142" s="221"/>
      <c r="J142" s="213" t="s">
        <v>578</v>
      </c>
    </row>
    <row r="143" spans="2:10">
      <c r="B143" s="216"/>
      <c r="C143" s="218"/>
      <c r="D143" s="361" t="s">
        <v>569</v>
      </c>
      <c r="E143" s="220"/>
      <c r="F143" s="220"/>
      <c r="G143" s="221"/>
      <c r="H143" s="221"/>
      <c r="I143" s="221"/>
      <c r="J143" s="213"/>
    </row>
    <row r="144" spans="2:10">
      <c r="B144" s="473" t="s">
        <v>44</v>
      </c>
      <c r="C144" s="474"/>
      <c r="D144" s="475"/>
      <c r="E144" s="368">
        <f>SUM(E125:E143)</f>
        <v>1894000</v>
      </c>
      <c r="F144" s="369">
        <v>0</v>
      </c>
      <c r="G144" s="379">
        <f>SUM(G124:G143)</f>
        <v>7655304.5</v>
      </c>
      <c r="H144" s="368">
        <f>SUM(H125:H143)</f>
        <v>6000</v>
      </c>
      <c r="I144" s="370">
        <f>SUM(I125:I143)</f>
        <v>0</v>
      </c>
      <c r="J144" s="371"/>
    </row>
    <row r="145" spans="2:10">
      <c r="B145" s="280"/>
      <c r="C145" s="280"/>
      <c r="D145" s="280"/>
      <c r="E145" s="365"/>
      <c r="F145" s="366"/>
      <c r="G145" s="365"/>
      <c r="H145" s="365"/>
      <c r="I145" s="367"/>
      <c r="J145" s="283"/>
    </row>
    <row r="146" spans="2:10">
      <c r="B146" s="478" t="s">
        <v>280</v>
      </c>
      <c r="C146" s="478" t="s">
        <v>2</v>
      </c>
      <c r="D146" s="478" t="s">
        <v>282</v>
      </c>
      <c r="E146" s="199" t="s">
        <v>336</v>
      </c>
      <c r="F146" s="478" t="s">
        <v>50</v>
      </c>
      <c r="G146" s="476" t="s">
        <v>47</v>
      </c>
      <c r="H146" s="476" t="s">
        <v>48</v>
      </c>
      <c r="I146" s="476" t="s">
        <v>337</v>
      </c>
      <c r="J146" s="476" t="s">
        <v>49</v>
      </c>
    </row>
    <row r="147" spans="2:10">
      <c r="B147" s="479"/>
      <c r="C147" s="479"/>
      <c r="D147" s="479"/>
      <c r="E147" s="200" t="s">
        <v>338</v>
      </c>
      <c r="F147" s="479"/>
      <c r="G147" s="477"/>
      <c r="H147" s="477"/>
      <c r="I147" s="477"/>
      <c r="J147" s="477"/>
    </row>
    <row r="148" spans="2:10">
      <c r="B148" s="373"/>
      <c r="C148" s="374"/>
      <c r="D148" s="373"/>
      <c r="E148" s="375"/>
      <c r="F148" s="373"/>
      <c r="G148" s="376">
        <f>SUM(G144)</f>
        <v>7655304.5</v>
      </c>
      <c r="H148" s="376"/>
      <c r="I148" s="376"/>
      <c r="J148" s="376"/>
    </row>
    <row r="149" spans="2:10">
      <c r="B149" s="201" t="s">
        <v>291</v>
      </c>
      <c r="C149" s="202" t="s">
        <v>290</v>
      </c>
      <c r="D149" s="203" t="s">
        <v>518</v>
      </c>
      <c r="E149" s="204">
        <v>1116000</v>
      </c>
      <c r="F149" s="204">
        <v>1110000</v>
      </c>
      <c r="G149" s="205">
        <v>1110000</v>
      </c>
      <c r="H149" s="205">
        <f>SUM(E149-G149)</f>
        <v>6000</v>
      </c>
      <c r="I149" s="206"/>
      <c r="J149" s="207" t="s">
        <v>604</v>
      </c>
    </row>
    <row r="150" spans="2:10">
      <c r="B150" s="208" t="s">
        <v>292</v>
      </c>
      <c r="C150" s="209" t="s">
        <v>287</v>
      </c>
      <c r="D150" s="210" t="s">
        <v>571</v>
      </c>
      <c r="E150" s="211"/>
      <c r="F150" s="211"/>
      <c r="G150" s="212"/>
      <c r="H150" s="212"/>
      <c r="I150" s="212"/>
      <c r="J150" s="213" t="s">
        <v>575</v>
      </c>
    </row>
    <row r="151" spans="2:10">
      <c r="B151" s="208"/>
      <c r="C151" s="209"/>
      <c r="D151" s="210" t="s">
        <v>558</v>
      </c>
      <c r="E151" s="211"/>
      <c r="F151" s="211"/>
      <c r="G151" s="212"/>
      <c r="H151" s="212"/>
      <c r="I151" s="212"/>
      <c r="J151" s="212" t="s">
        <v>576</v>
      </c>
    </row>
    <row r="152" spans="2:10">
      <c r="B152" s="201"/>
      <c r="C152" s="202"/>
      <c r="D152" s="203" t="s">
        <v>546</v>
      </c>
      <c r="E152" s="204"/>
      <c r="F152" s="204"/>
      <c r="G152" s="205"/>
      <c r="H152" s="205"/>
      <c r="I152" s="206"/>
      <c r="J152" s="207" t="s">
        <v>577</v>
      </c>
    </row>
    <row r="153" spans="2:10">
      <c r="B153" s="208"/>
      <c r="C153" s="209"/>
      <c r="D153" s="210" t="s">
        <v>547</v>
      </c>
      <c r="E153" s="211"/>
      <c r="F153" s="211"/>
      <c r="G153" s="212"/>
      <c r="H153" s="212"/>
      <c r="I153" s="212"/>
      <c r="J153" s="213" t="s">
        <v>578</v>
      </c>
    </row>
    <row r="154" spans="2:10">
      <c r="B154" s="214"/>
      <c r="C154" s="209"/>
      <c r="D154" s="210" t="s">
        <v>572</v>
      </c>
      <c r="E154" s="211"/>
      <c r="F154" s="211"/>
      <c r="G154" s="212"/>
      <c r="H154" s="212"/>
      <c r="I154" s="212"/>
      <c r="J154" s="212"/>
    </row>
    <row r="155" spans="2:10">
      <c r="B155" s="360"/>
      <c r="C155" s="209"/>
      <c r="D155" s="215"/>
      <c r="E155" s="211"/>
      <c r="F155" s="211"/>
      <c r="G155" s="212"/>
      <c r="H155" s="212"/>
      <c r="I155" s="212"/>
      <c r="J155" s="212"/>
    </row>
    <row r="156" spans="2:10">
      <c r="B156" s="216" t="s">
        <v>291</v>
      </c>
      <c r="C156" s="209" t="s">
        <v>290</v>
      </c>
      <c r="D156" s="210" t="s">
        <v>551</v>
      </c>
      <c r="E156" s="211">
        <v>575000</v>
      </c>
      <c r="F156" s="362">
        <v>570000</v>
      </c>
      <c r="G156" s="212">
        <v>570000</v>
      </c>
      <c r="H156" s="205">
        <f>SUM(E156-G156)</f>
        <v>5000</v>
      </c>
      <c r="I156" s="212"/>
      <c r="J156" s="207" t="s">
        <v>605</v>
      </c>
    </row>
    <row r="157" spans="2:10">
      <c r="B157" s="216" t="s">
        <v>292</v>
      </c>
      <c r="C157" s="209" t="s">
        <v>287</v>
      </c>
      <c r="D157" s="210" t="s">
        <v>573</v>
      </c>
      <c r="E157" s="211"/>
      <c r="F157" s="211"/>
      <c r="G157" s="212"/>
      <c r="H157" s="212"/>
      <c r="I157" s="212"/>
      <c r="J157" s="213" t="s">
        <v>575</v>
      </c>
    </row>
    <row r="158" spans="2:10">
      <c r="B158" s="360"/>
      <c r="C158" s="209"/>
      <c r="D158" s="210" t="s">
        <v>558</v>
      </c>
      <c r="E158" s="211"/>
      <c r="F158" s="211"/>
      <c r="G158" s="212"/>
      <c r="H158" s="212"/>
      <c r="I158" s="212"/>
      <c r="J158" s="212" t="s">
        <v>576</v>
      </c>
    </row>
    <row r="159" spans="2:10">
      <c r="B159" s="360"/>
      <c r="C159" s="209"/>
      <c r="D159" s="210" t="s">
        <v>554</v>
      </c>
      <c r="E159" s="211"/>
      <c r="F159" s="211"/>
      <c r="G159" s="212"/>
      <c r="H159" s="212"/>
      <c r="I159" s="212"/>
      <c r="J159" s="207" t="s">
        <v>577</v>
      </c>
    </row>
    <row r="160" spans="2:10">
      <c r="B160" s="360"/>
      <c r="C160" s="209"/>
      <c r="D160" s="210" t="s">
        <v>561</v>
      </c>
      <c r="E160" s="211"/>
      <c r="F160" s="211"/>
      <c r="G160" s="212"/>
      <c r="H160" s="212"/>
      <c r="I160" s="212"/>
      <c r="J160" s="213" t="s">
        <v>578</v>
      </c>
    </row>
    <row r="161" spans="2:10">
      <c r="B161" s="360"/>
      <c r="C161" s="209"/>
      <c r="D161" s="210" t="s">
        <v>574</v>
      </c>
      <c r="E161" s="211"/>
      <c r="F161" s="211"/>
      <c r="G161" s="212"/>
      <c r="H161" s="212"/>
      <c r="I161" s="212"/>
      <c r="J161" s="212"/>
    </row>
    <row r="162" spans="2:10">
      <c r="B162" s="216"/>
      <c r="C162" s="218"/>
      <c r="D162" s="361"/>
      <c r="E162" s="220"/>
      <c r="F162" s="220"/>
      <c r="G162" s="221"/>
      <c r="H162" s="221"/>
      <c r="I162" s="221"/>
      <c r="J162" s="213"/>
    </row>
    <row r="163" spans="2:10">
      <c r="B163" s="216"/>
      <c r="C163" s="218"/>
      <c r="D163" s="361"/>
      <c r="E163" s="220"/>
      <c r="F163" s="220"/>
      <c r="G163" s="221"/>
      <c r="H163" s="221"/>
      <c r="I163" s="221"/>
      <c r="J163" s="213"/>
    </row>
    <row r="164" spans="2:10">
      <c r="B164" s="473" t="s">
        <v>44</v>
      </c>
      <c r="C164" s="474"/>
      <c r="D164" s="475"/>
      <c r="E164" s="368">
        <f>SUM(E149:E163)</f>
        <v>1691000</v>
      </c>
      <c r="F164" s="369">
        <v>0</v>
      </c>
      <c r="G164" s="379">
        <f>SUM(G148:G163)</f>
        <v>9335304.5</v>
      </c>
      <c r="H164" s="368">
        <f>SUM(H149:H163)</f>
        <v>11000</v>
      </c>
      <c r="I164" s="370">
        <f>SUM(I149:I163)</f>
        <v>0</v>
      </c>
      <c r="J164" s="371"/>
    </row>
    <row r="165" spans="2:10">
      <c r="B165" s="280"/>
      <c r="C165" s="280"/>
      <c r="D165" s="280"/>
      <c r="E165" s="365"/>
      <c r="F165" s="366"/>
      <c r="G165" s="365"/>
      <c r="H165" s="365"/>
      <c r="I165" s="367"/>
      <c r="J165" s="283"/>
    </row>
    <row r="166" spans="2:10">
      <c r="B166" s="280"/>
      <c r="C166" s="280"/>
      <c r="D166" s="280"/>
      <c r="E166" s="365"/>
      <c r="F166" s="366"/>
      <c r="G166" s="365"/>
      <c r="H166" s="365"/>
      <c r="I166" s="367"/>
      <c r="J166" s="283"/>
    </row>
    <row r="167" spans="2:10">
      <c r="B167" s="280"/>
      <c r="C167" s="280"/>
      <c r="D167" s="280"/>
      <c r="E167" s="365"/>
      <c r="F167" s="366"/>
      <c r="G167" s="365"/>
      <c r="H167" s="365"/>
      <c r="I167" s="367"/>
      <c r="J167" s="283"/>
    </row>
    <row r="168" spans="2:10">
      <c r="B168" s="280"/>
      <c r="C168" s="280"/>
      <c r="D168" s="280"/>
      <c r="E168" s="365"/>
      <c r="F168" s="366"/>
      <c r="G168" s="365"/>
      <c r="H168" s="365"/>
      <c r="I168" s="367"/>
      <c r="J168" s="283"/>
    </row>
    <row r="169" spans="2:10">
      <c r="B169" s="280"/>
      <c r="C169" s="280"/>
      <c r="D169" s="280"/>
      <c r="E169" s="365"/>
      <c r="F169" s="366"/>
      <c r="G169" s="365"/>
      <c r="H169" s="365"/>
      <c r="I169" s="367"/>
      <c r="J169" s="283"/>
    </row>
    <row r="170" spans="2:10">
      <c r="B170" s="280" t="s">
        <v>445</v>
      </c>
      <c r="C170" s="280"/>
      <c r="D170" s="280"/>
      <c r="E170" s="365"/>
      <c r="F170" s="366"/>
      <c r="G170" s="365"/>
      <c r="H170" s="365"/>
      <c r="I170" s="367"/>
      <c r="J170" s="283"/>
    </row>
    <row r="171" spans="2:10">
      <c r="B171" s="201" t="s">
        <v>341</v>
      </c>
      <c r="C171" s="202" t="s">
        <v>342</v>
      </c>
      <c r="D171" s="203" t="s">
        <v>345</v>
      </c>
      <c r="E171" s="204">
        <v>72210</v>
      </c>
      <c r="F171" s="204">
        <v>72210</v>
      </c>
      <c r="G171" s="205">
        <v>72210</v>
      </c>
      <c r="H171" s="205">
        <f>SUM(E171-G171)</f>
        <v>0</v>
      </c>
      <c r="I171" s="206"/>
      <c r="J171" s="203"/>
    </row>
    <row r="172" spans="2:10">
      <c r="B172" s="208"/>
      <c r="C172" s="209" t="s">
        <v>343</v>
      </c>
      <c r="D172" s="210" t="s">
        <v>346</v>
      </c>
      <c r="E172" s="211"/>
      <c r="F172" s="211"/>
      <c r="G172" s="212"/>
      <c r="H172" s="212"/>
      <c r="I172" s="212"/>
      <c r="J172" s="364"/>
    </row>
    <row r="173" spans="2:10">
      <c r="B173" s="208"/>
      <c r="C173" s="209" t="s">
        <v>344</v>
      </c>
      <c r="D173" s="210"/>
      <c r="E173" s="211"/>
      <c r="F173" s="211"/>
      <c r="G173" s="212"/>
      <c r="H173" s="212"/>
      <c r="I173" s="212"/>
      <c r="J173" s="207"/>
    </row>
    <row r="174" spans="2:10">
      <c r="B174" s="201" t="s">
        <v>291</v>
      </c>
      <c r="C174" s="202" t="s">
        <v>290</v>
      </c>
      <c r="D174" s="203" t="s">
        <v>339</v>
      </c>
      <c r="E174" s="204">
        <v>204000</v>
      </c>
      <c r="F174" s="204">
        <v>202000</v>
      </c>
      <c r="G174" s="205">
        <v>202000</v>
      </c>
      <c r="H174" s="205">
        <f>SUM(E174-G174)</f>
        <v>2000</v>
      </c>
      <c r="I174" s="206"/>
      <c r="J174" s="207" t="s">
        <v>604</v>
      </c>
    </row>
    <row r="175" spans="2:10">
      <c r="B175" s="208" t="s">
        <v>292</v>
      </c>
      <c r="C175" s="209" t="s">
        <v>287</v>
      </c>
      <c r="D175" s="210" t="s">
        <v>340</v>
      </c>
      <c r="E175" s="211"/>
      <c r="F175" s="211"/>
      <c r="G175" s="212"/>
      <c r="H175" s="212"/>
      <c r="I175" s="212"/>
      <c r="J175" s="213" t="s">
        <v>349</v>
      </c>
    </row>
    <row r="176" spans="2:10">
      <c r="B176" s="214"/>
      <c r="C176" s="209"/>
      <c r="D176" s="215"/>
      <c r="E176" s="211"/>
      <c r="F176" s="211"/>
      <c r="G176" s="212"/>
      <c r="H176" s="212"/>
      <c r="I176" s="212"/>
      <c r="J176" s="212" t="s">
        <v>350</v>
      </c>
    </row>
    <row r="177" spans="2:10">
      <c r="B177" s="216"/>
      <c r="C177" s="209"/>
      <c r="D177" s="215"/>
      <c r="E177" s="211"/>
      <c r="F177" s="211"/>
      <c r="G177" s="212"/>
      <c r="H177" s="212"/>
      <c r="I177" s="212"/>
      <c r="J177" s="207"/>
    </row>
    <row r="178" spans="2:10">
      <c r="B178" s="217"/>
      <c r="C178" s="218"/>
      <c r="D178" s="219"/>
      <c r="E178" s="220"/>
      <c r="F178" s="220"/>
      <c r="G178" s="221"/>
      <c r="H178" s="221"/>
      <c r="I178" s="221"/>
      <c r="J178" s="213"/>
    </row>
    <row r="179" spans="2:10" ht="24" thickBot="1">
      <c r="B179" s="480" t="s">
        <v>44</v>
      </c>
      <c r="C179" s="481"/>
      <c r="D179" s="482"/>
      <c r="E179" s="222">
        <f>SUM(E171:E178)</f>
        <v>276210</v>
      </c>
      <c r="F179" s="223">
        <v>0</v>
      </c>
      <c r="G179" s="222">
        <f>SUM(G171:G178)</f>
        <v>274210</v>
      </c>
      <c r="H179" s="222">
        <f>SUM(H171:H178)</f>
        <v>2000</v>
      </c>
      <c r="I179" s="224">
        <f>SUM(I171:I178)</f>
        <v>0</v>
      </c>
      <c r="J179" s="225"/>
    </row>
    <row r="180" spans="2:10" ht="24" thickTop="1"/>
  </sheetData>
  <mergeCells count="67">
    <mergeCell ref="B179:D179"/>
    <mergeCell ref="J7:J8"/>
    <mergeCell ref="B17:D17"/>
    <mergeCell ref="I97:I98"/>
    <mergeCell ref="J97:J98"/>
    <mergeCell ref="B118:D118"/>
    <mergeCell ref="B122:B123"/>
    <mergeCell ref="C122:C123"/>
    <mergeCell ref="D122:D123"/>
    <mergeCell ref="F122:F123"/>
    <mergeCell ref="B25:B26"/>
    <mergeCell ref="C25:C26"/>
    <mergeCell ref="D25:D26"/>
    <mergeCell ref="F25:F26"/>
    <mergeCell ref="G25:G26"/>
    <mergeCell ref="H25:H26"/>
    <mergeCell ref="A1:J1"/>
    <mergeCell ref="A2:J2"/>
    <mergeCell ref="A3:J3"/>
    <mergeCell ref="B7:B8"/>
    <mergeCell ref="C7:C8"/>
    <mergeCell ref="D7:D8"/>
    <mergeCell ref="F7:F8"/>
    <mergeCell ref="G7:G8"/>
    <mergeCell ref="H7:H8"/>
    <mergeCell ref="I7:I8"/>
    <mergeCell ref="I25:I26"/>
    <mergeCell ref="J25:J26"/>
    <mergeCell ref="B45:D45"/>
    <mergeCell ref="B49:B50"/>
    <mergeCell ref="C49:C50"/>
    <mergeCell ref="D49:D50"/>
    <mergeCell ref="F49:F50"/>
    <mergeCell ref="G49:G50"/>
    <mergeCell ref="H49:H50"/>
    <mergeCell ref="I49:I50"/>
    <mergeCell ref="J49:J50"/>
    <mergeCell ref="B69:D69"/>
    <mergeCell ref="B73:B74"/>
    <mergeCell ref="C73:C74"/>
    <mergeCell ref="D73:D74"/>
    <mergeCell ref="F73:F74"/>
    <mergeCell ref="H73:H74"/>
    <mergeCell ref="H146:H147"/>
    <mergeCell ref="G73:G74"/>
    <mergeCell ref="J73:J74"/>
    <mergeCell ref="B93:D93"/>
    <mergeCell ref="B97:B98"/>
    <mergeCell ref="C97:C98"/>
    <mergeCell ref="D97:D98"/>
    <mergeCell ref="F97:F98"/>
    <mergeCell ref="G97:G98"/>
    <mergeCell ref="H97:H98"/>
    <mergeCell ref="I73:I74"/>
    <mergeCell ref="I146:I147"/>
    <mergeCell ref="J146:J147"/>
    <mergeCell ref="B164:D164"/>
    <mergeCell ref="G122:G123"/>
    <mergeCell ref="H122:H123"/>
    <mergeCell ref="I122:I123"/>
    <mergeCell ref="J122:J123"/>
    <mergeCell ref="B144:D144"/>
    <mergeCell ref="B146:B147"/>
    <mergeCell ref="C146:C147"/>
    <mergeCell ref="D146:D147"/>
    <mergeCell ref="F146:F147"/>
    <mergeCell ref="G146:G14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13</vt:i4>
      </vt:variant>
      <vt:variant>
        <vt:lpstr>ช่วงที่มีชื่อ</vt:lpstr>
      </vt:variant>
      <vt:variant>
        <vt:i4>2</vt:i4>
      </vt:variant>
    </vt:vector>
  </HeadingPairs>
  <TitlesOfParts>
    <vt:vector size="15" baseType="lpstr">
      <vt:lpstr>บช.5</vt:lpstr>
      <vt:lpstr>งบแสดงฐานะ</vt:lpstr>
      <vt:lpstr>หมายเหต 2,3,5</vt:lpstr>
      <vt:lpstr>เงินสะสม</vt:lpstr>
      <vt:lpstr>ผลการดำเนินงานจ่ายจากเงินรายรับ</vt:lpstr>
      <vt:lpstr>รายละเอียดแผน</vt:lpstr>
      <vt:lpstr>หมายเหตุ6</vt:lpstr>
      <vt:lpstr>รายจ่ายค้างจ่าย</vt:lpstr>
      <vt:lpstr>แนบท้ายเงินสะสม</vt:lpstr>
      <vt:lpstr>งบทรัพย์สิน</vt:lpstr>
      <vt:lpstr>แผนงบกลาง</vt:lpstr>
      <vt:lpstr>รายงานจ่ายในการดำเนินงาน</vt:lpstr>
      <vt:lpstr>Sheet1</vt:lpstr>
      <vt:lpstr>ผลการดำเนินงานจ่ายจากเงินรายรับ!Print_Area</vt:lpstr>
      <vt:lpstr>บช.5!Print_Titles</vt:lpstr>
    </vt:vector>
  </TitlesOfParts>
  <Company>oag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songkhla</dc:creator>
  <cp:lastModifiedBy>KKD Windows7 V.12_x86</cp:lastModifiedBy>
  <cp:lastPrinted>2018-11-21T07:37:56Z</cp:lastPrinted>
  <dcterms:created xsi:type="dcterms:W3CDTF">2006-03-14T03:17:49Z</dcterms:created>
  <dcterms:modified xsi:type="dcterms:W3CDTF">2018-11-23T05:09:02Z</dcterms:modified>
</cp:coreProperties>
</file>