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1"/>
  </bookViews>
  <sheets>
    <sheet name="บช.5" sheetId="1" r:id="rId1"/>
    <sheet name="งบแสดงฐานะ" sheetId="2" r:id="rId2"/>
    <sheet name="หมายเหต 2,3,5" sheetId="3" r:id="rId3"/>
    <sheet name="เงินสะสม" sheetId="4" r:id="rId4"/>
    <sheet name="ผลการดำเนินงานจ่ายจากเงินรายรับ" sheetId="5" r:id="rId5"/>
    <sheet name="รายละเอียดแผน" sheetId="6" r:id="rId6"/>
    <sheet name="หมายเหตุ6" sheetId="7" r:id="rId7"/>
    <sheet name="รายจ่ายค้างจ่าย" sheetId="8" r:id="rId8"/>
    <sheet name="แนบท้ายเงินสะสม" sheetId="9" r:id="rId9"/>
    <sheet name="งบทรัพย์สิน" sheetId="10" r:id="rId10"/>
    <sheet name="แผนงบกลาง" sheetId="11" r:id="rId11"/>
    <sheet name="รายงานจ่ายในการดำเนินงาน" sheetId="12" r:id="rId12"/>
    <sheet name="Sheet1" sheetId="13" r:id="rId13"/>
  </sheets>
  <definedNames>
    <definedName name="_xlnm.Print_Area" localSheetId="4">'ผลการดำเนินงานจ่ายจากเงินรายรับ'!$A$1:$O$68</definedName>
    <definedName name="_xlnm.Print_Titles" localSheetId="0">'บช.5'!$5:$6</definedName>
  </definedNames>
  <calcPr fullCalcOnLoad="1"/>
</workbook>
</file>

<file path=xl/sharedStrings.xml><?xml version="1.0" encoding="utf-8"?>
<sst xmlns="http://schemas.openxmlformats.org/spreadsheetml/2006/main" count="981" uniqueCount="522">
  <si>
    <t>กรมส่งเสริมการปกครองท้องถิ่น  กระทรวงมหาดไทย</t>
  </si>
  <si>
    <t>งบยอดดุลบัญชีต่าง ๆ</t>
  </si>
  <si>
    <t>ประเภท</t>
  </si>
  <si>
    <t>รหัสบัญชี</t>
  </si>
  <si>
    <t>รับจ่ายระหว่างงวด</t>
  </si>
  <si>
    <t>เดบิต</t>
  </si>
  <si>
    <t>เครดิต</t>
  </si>
  <si>
    <t>เงินสด</t>
  </si>
  <si>
    <t>รายจ่ายค้างจ่าย</t>
  </si>
  <si>
    <t>เงินสะสม</t>
  </si>
  <si>
    <t>รายจ่าย</t>
  </si>
  <si>
    <t>ค่าสาธารณูปโภค</t>
  </si>
  <si>
    <t>เงินอุดหนุน</t>
  </si>
  <si>
    <t>ค่าครุภัณฑ์</t>
  </si>
  <si>
    <t>ค่าภาคหลวงแร่</t>
  </si>
  <si>
    <t>รวมทั้งสิ้น</t>
  </si>
  <si>
    <t>เงินทุนสำรองเงินสะสม</t>
  </si>
  <si>
    <t>ค่าใช้สอย</t>
  </si>
  <si>
    <t>งบกลาง</t>
  </si>
  <si>
    <t>ค่าตอบแทน</t>
  </si>
  <si>
    <t>ค่าวัสดุ</t>
  </si>
  <si>
    <t>ค่าที่ดินและสิ่งก่อสร้าง</t>
  </si>
  <si>
    <t>ภาษีโรงเรือนและที่ดิน</t>
  </si>
  <si>
    <t>ภาษีสุรา</t>
  </si>
  <si>
    <t>ภาษีสรรพสามิต</t>
  </si>
  <si>
    <t>รายจ่ายรอจ่าย</t>
  </si>
  <si>
    <t>ลูกหนี้เงินยืมเงินงบประมาณ</t>
  </si>
  <si>
    <t>เงินฝากจังหวัด</t>
  </si>
  <si>
    <t>รายจ่ายผัดส่งใบสำคัญ</t>
  </si>
  <si>
    <t>..................................................................  ผู้จัดทำ</t>
  </si>
  <si>
    <t>ลูกหนี้เงินยืมเงินสะสม</t>
  </si>
  <si>
    <t>เงินเดือนฝ่ายการเมือง</t>
  </si>
  <si>
    <t>เงินเดือนฝ่ายประจำ</t>
  </si>
  <si>
    <t>เงินอุดหนุนค้างจ่าย</t>
  </si>
  <si>
    <t>เงินอุดหนุนทั่วไป</t>
  </si>
  <si>
    <t>เงินเกินบัญชี</t>
  </si>
  <si>
    <t>เงินรับฝาก</t>
  </si>
  <si>
    <t>งบแสดงฐานะการเงิน</t>
  </si>
  <si>
    <t>ทรัพย์สิน</t>
  </si>
  <si>
    <t xml:space="preserve">ทรัพย์สินตามงบทรัพย์สิน  </t>
  </si>
  <si>
    <t xml:space="preserve">เงินรับฝากต่าง ๆ </t>
  </si>
  <si>
    <t xml:space="preserve">เงินสะสม  </t>
  </si>
  <si>
    <t>หมายเหตุ  ประกอบงบแสดงฐานะการเงิน</t>
  </si>
  <si>
    <t>เงินฝากธนาคาร</t>
  </si>
  <si>
    <t>กรุงไทย</t>
  </si>
  <si>
    <t>รวม</t>
  </si>
  <si>
    <t>เงินประกันสัญญา</t>
  </si>
  <si>
    <t>จำนวนเงิน</t>
  </si>
  <si>
    <t>เบิกจ่ายแล้ว</t>
  </si>
  <si>
    <t>คงเหลือ</t>
  </si>
  <si>
    <t>หมายเหตุ</t>
  </si>
  <si>
    <t>ก่อหนี้ผูกพัน</t>
  </si>
  <si>
    <t>รับจริงสูงกว่ารายจ่ายจริง</t>
  </si>
  <si>
    <t>หัก  25 % ของรายรับจริงสูงกว่ารายจ่ายจริง</t>
  </si>
  <si>
    <t>( เงินทุนสำรองเงินสะสม )</t>
  </si>
  <si>
    <t>รายรับจริงสูงกว่ารายจ่ายจริงหลังหักทุนสำรองเงินสะสม</t>
  </si>
  <si>
    <t>หัก</t>
  </si>
  <si>
    <t>ประมาณการ</t>
  </si>
  <si>
    <t>รายได้จากทรัพย์สิน</t>
  </si>
  <si>
    <t>รายได้จากทุน</t>
  </si>
  <si>
    <t>รวมรายจ่ายทั้งสิ้น</t>
  </si>
  <si>
    <t>โอนปิดบัญชี</t>
  </si>
  <si>
    <t>รายการปรับปรุง</t>
  </si>
  <si>
    <t>รายการ</t>
  </si>
  <si>
    <t>จำนวน</t>
  </si>
  <si>
    <t>รายรับ</t>
  </si>
  <si>
    <t>ภาษีบำรุงท้องที</t>
  </si>
  <si>
    <t>รายได้เบ็ดเตล็ดอื่น ๆ</t>
  </si>
  <si>
    <t>ภาษีธุรกิจเฉพาะ</t>
  </si>
  <si>
    <t>ธนาคารกรุงไทย</t>
  </si>
  <si>
    <t>ธนาคารเพื่อการเกษตรและสหกรณ์การเกษตร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</si>
  <si>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</si>
  <si>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</si>
  <si>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</si>
  <si>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รายจ่ายค้างจ่ายระหว่างดำเนินการ</t>
  </si>
  <si>
    <t xml:space="preserve">รายจ่ายค้างจ่าย </t>
  </si>
  <si>
    <t>ทุนสำรองเงินสะสม</t>
  </si>
  <si>
    <t>ภาษีหัก ณ ที่จ่าย</t>
  </si>
  <si>
    <t>หมวดภาษีอากร</t>
  </si>
  <si>
    <t>ภาษีป้าย</t>
  </si>
  <si>
    <t>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</si>
  <si>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</si>
  <si>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</si>
  <si>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ค่าใบอนุญาตเกี่ยวกับการควบคุมอาคาร</t>
  </si>
  <si>
    <t>หมวดรายได้จากทรัพย์สิน</t>
  </si>
  <si>
    <t>ดอกเบี้ยเงินฝากธนาคาร</t>
  </si>
  <si>
    <t>หมวดรายได้เบ็ดเตล็ด</t>
  </si>
  <si>
    <t>หมวดภาษีจัดสรร</t>
  </si>
  <si>
    <t>ภาษีมูลค่าเพิ่มตาม พรบ. กำหนดแผน</t>
  </si>
  <si>
    <t>ภาษีมูลค่าเพิม  1 ใน  9</t>
  </si>
  <si>
    <t>ค่าภาคปิโตรเลียม</t>
  </si>
  <si>
    <t>ค่าธรรมเนียมจดทะเบียนสิทธินิติกรรมที่ดิน</t>
  </si>
  <si>
    <t>110100</t>
  </si>
  <si>
    <t>110202</t>
  </si>
  <si>
    <t>110204</t>
  </si>
  <si>
    <t>110205</t>
  </si>
  <si>
    <t>110602</t>
  </si>
  <si>
    <t>110603</t>
  </si>
  <si>
    <t>110601</t>
  </si>
  <si>
    <t>110605</t>
  </si>
  <si>
    <t>110606</t>
  </si>
  <si>
    <t>110608</t>
  </si>
  <si>
    <t>210200</t>
  </si>
  <si>
    <t>210300</t>
  </si>
  <si>
    <t>210401</t>
  </si>
  <si>
    <t>210402</t>
  </si>
  <si>
    <t>210403</t>
  </si>
  <si>
    <t>230102</t>
  </si>
  <si>
    <t>230105</t>
  </si>
  <si>
    <t>ค่าใช้จ่ายในการจัดเก็บ ภาษีบำรุงท้องที่  5%</t>
  </si>
  <si>
    <t>230200</t>
  </si>
  <si>
    <t>300000</t>
  </si>
  <si>
    <t>51000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</si>
  <si>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</si>
  <si>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</si>
  <si>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</si>
  <si>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</si>
  <si>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</si>
  <si>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</si>
  <si>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</si>
  <si>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</si>
  <si>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560000</t>
  </si>
  <si>
    <t>บัญชีภาษีหน้าฎีกา</t>
  </si>
  <si>
    <t>140000</t>
  </si>
  <si>
    <t>เงินทุนโครการเศรษฐกิจชุมชน</t>
  </si>
  <si>
    <t>411001</t>
  </si>
  <si>
    <t>411002</t>
  </si>
  <si>
    <t>411003</t>
  </si>
  <si>
    <t>412106</t>
  </si>
  <si>
    <t>412111</t>
  </si>
  <si>
    <t>413003</t>
  </si>
  <si>
    <t>413999</t>
  </si>
  <si>
    <t>415999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</si>
  <si>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</si>
  <si>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</si>
  <si>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</si>
  <si>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</si>
  <si>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</si>
  <si>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</si>
  <si>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</si>
  <si>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</si>
  <si>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431002</t>
  </si>
  <si>
    <t>แผนก องค์การบริหารส่วนตำบลยะรม</t>
  </si>
  <si>
    <t>ประเภท กระแสรายวัน สาขาเบตง#912-6-01036-4</t>
  </si>
  <si>
    <t>ประเภท  ประจำ  สาขาเบตง  #912-2-06872-4</t>
  </si>
  <si>
    <t>ประเภท ออมทรัพย์ สาขาเบตง # 161-2-24615-4</t>
  </si>
  <si>
    <t>ประเภท ออมทรัพย์ สาขาเบตง # 161-2-00385-9</t>
  </si>
  <si>
    <t>ธนาคารอิสลามแห่งประเทศไทย</t>
  </si>
  <si>
    <t>ธนาคารออมสิน</t>
  </si>
  <si>
    <t>ประเภทประจำ สาขาเบตง #34-358-001867-3</t>
  </si>
  <si>
    <t>ประเภท ออมทรัพย์  ประจำ # 89-055-1-6048</t>
  </si>
  <si>
    <t>เงินส่วนลด ภบท 6 %</t>
  </si>
  <si>
    <t>230103</t>
  </si>
  <si>
    <t>230104</t>
  </si>
  <si>
    <t>230106</t>
  </si>
  <si>
    <t>ค่าธรรมเนียมเกี่ยวกับใบอนุญาตขายสุรา</t>
  </si>
  <si>
    <t>ค่าธรรมเนียมอื่น ๆ</t>
  </si>
  <si>
    <t>ค่าปรับผู้กระทำผิดกฏหมายจราจรทางบก</t>
  </si>
  <si>
    <t>ค่าปรับอื่น ๆ</t>
  </si>
  <si>
    <t>ค่าใบอนุญาตเกี่ยวกับการโฆษณาโดยใช้เครื่องขยายเสียง</t>
  </si>
  <si>
    <t>412107</t>
  </si>
  <si>
    <t>412108</t>
  </si>
  <si>
    <t>412109</t>
  </si>
  <si>
    <t>412110</t>
  </si>
  <si>
    <t>412112</t>
  </si>
  <si>
    <t>412113</t>
  </si>
  <si>
    <t>เงินที่เก็บตามกฏหมายว่าด้วยอุทยานแห่งชาติ</t>
  </si>
  <si>
    <t>เงินอุดหนุน - ค่าอาหารกลางวัน</t>
  </si>
  <si>
    <t>เงินอุดหนุน -  อาหารเสริมนม</t>
  </si>
  <si>
    <t>ค่าบริการสาธารณสุข</t>
  </si>
  <si>
    <t>เงินอุดหนุน-ค่าเบี้ยยังชีพผู้ป่ายเอดส์</t>
  </si>
  <si>
    <t>ค่าเบี้ยยังชีพคนชรา</t>
  </si>
  <si>
    <t>ค่าเบี้ยยังชีพคนพิการ</t>
  </si>
  <si>
    <t>ค่าตอบแทน -  รายเดือนพนักงาน</t>
  </si>
  <si>
    <t>ค่าปรับจราจรทางบก</t>
  </si>
  <si>
    <t>ค่าพาหนะสำรองข้อมูลผู้พิการ</t>
  </si>
  <si>
    <t>องค์การบริหารส่วนตำบลยะรม</t>
  </si>
  <si>
    <t>อิสลามแห่งประเทศไทย</t>
  </si>
  <si>
    <t>เพื่อการเกษตรและสหกรณ์การเกษตร</t>
  </si>
  <si>
    <t>ออมสิน</t>
  </si>
  <si>
    <t>ลูกหนี้ - เงินยืมเงินงบประมาณ</t>
  </si>
  <si>
    <t>ลูกหนี้ - ค่าภาษีโรงเรือนและที่ดิน</t>
  </si>
  <si>
    <t>ลูกหนี้ - ค่าภาษีบำรุงท้องที่</t>
  </si>
  <si>
    <t>ค่าขายทอดตลาดทรัพย์สิน</t>
  </si>
  <si>
    <t>เงินอุดหนุนศูนย์พัฒนาครอบครัว</t>
  </si>
  <si>
    <t>1.  ลูกหนี้ค่าภาษี</t>
  </si>
  <si>
    <t>งบแสดงผลการดำเนินงานจ่ายจากเงินรายรับ</t>
  </si>
  <si>
    <t>บริหารงานทั่วไป</t>
  </si>
  <si>
    <t>การรักษาความสงบภายใน</t>
  </si>
  <si>
    <t>สาธารณสุข</t>
  </si>
  <si>
    <t>เคหะและชุมชน</t>
  </si>
  <si>
    <t>สังคมสงเคราะห์</t>
  </si>
  <si>
    <t>การศึกษา</t>
  </si>
  <si>
    <t xml:space="preserve">     งบกลาง</t>
  </si>
  <si>
    <t xml:space="preserve">     เงินเดือนฝ่ายการเมือง</t>
  </si>
  <si>
    <t xml:space="preserve">     เงินเดือนฝ่ายประจำ</t>
  </si>
  <si>
    <t xml:space="preserve">     ค่าตอบแทน</t>
  </si>
  <si>
    <t xml:space="preserve">     ค่าใช้สอย</t>
  </si>
  <si>
    <t xml:space="preserve">     ค่าวัสดุ </t>
  </si>
  <si>
    <t xml:space="preserve">     ค่าสาธารณูปโภค</t>
  </si>
  <si>
    <t xml:space="preserve">     เงินอุดหนุน</t>
  </si>
  <si>
    <t xml:space="preserve">     ค่าครุภัณฑ์ (หมายเหตุ 1)</t>
  </si>
  <si>
    <t xml:space="preserve">     ค่าที่ดินและสิ่งก่อสร้าง (หมายเหตุ 2)</t>
  </si>
  <si>
    <t>รวมรายจ่ายประจำ</t>
  </si>
  <si>
    <t xml:space="preserve">     ภาษีอากร</t>
  </si>
  <si>
    <t xml:space="preserve">     ค่าธรรมเนียมค่าปรับและใบอนุญาต</t>
  </si>
  <si>
    <t xml:space="preserve">     รายได้จากทรัพย์สิน</t>
  </si>
  <si>
    <t xml:space="preserve">     รายได้เบ็ดเตล็ด</t>
  </si>
  <si>
    <t xml:space="preserve">     รายได้จากทุน</t>
  </si>
  <si>
    <t xml:space="preserve">     รัฐบาลจัดสรรให้</t>
  </si>
  <si>
    <t xml:space="preserve">     เงินอุดหนุนทั่วไป</t>
  </si>
  <si>
    <t>รวมรายรับประจำ</t>
  </si>
  <si>
    <t>รวมรายรับทั้งสิ้น</t>
  </si>
  <si>
    <t>รายรับสูงกว่ารายจ่าย</t>
  </si>
  <si>
    <t>สร้างความเข้มแข็งของชมุชน</t>
  </si>
  <si>
    <t>การเกษตร</t>
  </si>
  <si>
    <t>การศาสนาวัฒนธรรมและนันทนาการ</t>
  </si>
  <si>
    <t xml:space="preserve">     อุตสาหกรรมและ     การโยธา</t>
  </si>
  <si>
    <t>หมายเหตุประกอบงบแสดงผลการดำเนินงาน</t>
  </si>
  <si>
    <t>หมายเหตุ 1  ค่าครุภัณฑ์จ่ายจากเงินรายรับ</t>
  </si>
  <si>
    <t>ครุภัณฑ์สำนักงาน</t>
  </si>
  <si>
    <t>ครุภัณฑ์คอมพิวเตอร์</t>
  </si>
  <si>
    <t>ค่าบำรุงรักษาและปรับปรุงครุภัณฑ์</t>
  </si>
  <si>
    <t>ครุภัณฑ์อื่น ๆ</t>
  </si>
  <si>
    <t>t-=te;-=;t4e0;t48984,87t4t8489,tk4e89,984984589 89504980,499809045948989849585989588958 5ttttuureutuuurt8urtuitr8j8t4r9iior9ri9ri9ririritrfuvjn           reyyyyy 7 yrttrryr</t>
  </si>
  <si>
    <t>mgnbccm,gm.g,fdbftyrhdjn ygukuhfjhbdvbmcrftrgf gvhnbkfdvnjxdfhnkjjum jo</t>
  </si>
  <si>
    <t>จ่ายขาดเงินสะสม</t>
  </si>
  <si>
    <t>ประเถท ประจำ สาขาเบตง# 05-2-00978-4</t>
  </si>
  <si>
    <t>ค่าปรับผิดสัญญา</t>
  </si>
  <si>
    <t>ภาษีและค่าธรรมเนียมรถยนต์หรือล้อเลื่อน</t>
  </si>
  <si>
    <t>421001</t>
  </si>
  <si>
    <t>421014</t>
  </si>
  <si>
    <t>ค่าบริการทางการแพทย์</t>
  </si>
  <si>
    <t>รายจ่ายอื่น</t>
  </si>
  <si>
    <t>550000</t>
  </si>
  <si>
    <t>เงินประกันสังคม</t>
  </si>
  <si>
    <t>ลูกหนี้- ค่าภาษีป้าย</t>
  </si>
  <si>
    <t>ประเภท ประจำ สาขาเบตง # 055-2-00978-4</t>
  </si>
  <si>
    <t>เงินอุดหนุน -  ทุนการศึกษา</t>
  </si>
  <si>
    <t>เงินอุดหนุน-เงินเดือนครูและค่าตอบแทนพนักงานจ้าง</t>
  </si>
  <si>
    <t>เงินอุดหนุน -  ชดเชยรายได้</t>
  </si>
  <si>
    <t>เงินอุดหนุน -  วัสดุการเรียนการสอน</t>
  </si>
  <si>
    <t>ดุลหลังปิดบัญชี (30 ก.ย.59)</t>
  </si>
  <si>
    <t>เงินอุดหนุน -อาหารกลางวัน(ปฐมวัย)</t>
  </si>
  <si>
    <t>เงินอุดหนุน-ค่าอาหารเสริมนม(ปฐมวัย)</t>
  </si>
  <si>
    <t>เงินอุดหนุน - ศูนย์พัฒนาเด็กเล็ก</t>
  </si>
  <si>
    <t>ดุลยกมา ( 1 ต.ค. 59)</t>
  </si>
  <si>
    <t>ดุลวันสิ้นงวด (30 ก.ย.60)</t>
  </si>
  <si>
    <t>รายรับปี 2559</t>
  </si>
  <si>
    <t xml:space="preserve"> เพียง ณ  วันที่  30  กันยายน  2560</t>
  </si>
  <si>
    <t>ตั้งแต่วันที่  1  ตุลาคม  2559  ถึงวันที่  30  กันยายน  2560</t>
  </si>
  <si>
    <t>ครุภัณฑ์งานบ้านงานครัว</t>
  </si>
  <si>
    <t>ลูกหนี้-ค่าภาษีบำรุงท้องที่ที่จำหน่าย</t>
  </si>
  <si>
    <t>สินทรัพย์</t>
  </si>
  <si>
    <t xml:space="preserve">                สินทรัพย์หมุนเวียน</t>
  </si>
  <si>
    <t>หมายเหตุประกอบงบฐานะการเงิน</t>
  </si>
  <si>
    <t>สำหรับ สิ้นสุดวันที่ 30 กันยายน 2560</t>
  </si>
  <si>
    <t>ชื่อ-สกุล ผู้กู้ยืม</t>
  </si>
  <si>
    <t>กลุ่มบ้านราโมงการค้า ม.5</t>
  </si>
  <si>
    <t>กลุ่มซิแนสามัคคี  ม.7</t>
  </si>
  <si>
    <t>กลุ่มพอเพียง ม.8</t>
  </si>
  <si>
    <t>กลุ่มบ้านบนดอย ม.1</t>
  </si>
  <si>
    <t>โครงการที่ยืม</t>
  </si>
  <si>
    <t>โครงการเพื่อการดำเนินกิจกรรมขายสินค้า</t>
  </si>
  <si>
    <t>โครงการส่งเสริมการเลี้ยงสัตว์</t>
  </si>
  <si>
    <t>โครงการส่งเสริมอาชีพกลุ่มเยาวชน</t>
  </si>
  <si>
    <t>ลูกหนี้-เงินทุนโครงการเศรษฐกิจชุมชน</t>
  </si>
  <si>
    <t xml:space="preserve">         หนี้สินหมุนเวียน</t>
  </si>
  <si>
    <t xml:space="preserve">          รวมหนี้สินหมุนเวียน</t>
  </si>
  <si>
    <t xml:space="preserve">               รวมสินทรัพย์หมุนเวียน</t>
  </si>
  <si>
    <t>หนี้สิน</t>
  </si>
  <si>
    <t xml:space="preserve"> หมายเหตุ 3    เงินสดและเงินฝากธนาคาร </t>
  </si>
  <si>
    <t xml:space="preserve"> -  ประเภท กระแสรายวัน 912-6-01036-4</t>
  </si>
  <si>
    <t xml:space="preserve"> -  ประเภท  ออมทรัพย์ 912-0-17530-2</t>
  </si>
  <si>
    <t xml:space="preserve"> -  ประเภท  ประจำ 912-2-06872-4</t>
  </si>
  <si>
    <t xml:space="preserve"> - ประเภท   ออมทรัพย์  01-161-2-24615-4</t>
  </si>
  <si>
    <t xml:space="preserve"> - ประเภท   ออมทรัพย์  01-161-2-00395-9</t>
  </si>
  <si>
    <t xml:space="preserve"> -  ประเภท  ประจำ 055-2-00978-4</t>
  </si>
  <si>
    <t xml:space="preserve"> -  ประเภท  ออมทรัพย์ 55-1-00604-8</t>
  </si>
  <si>
    <t xml:space="preserve"> -  ประเภท  ประจำ 34-358-001867-3</t>
  </si>
  <si>
    <t>หมายเหตุประกอบงบการเงินเป็นส่วนหนึ่งของงบการเงินนี้</t>
  </si>
  <si>
    <t xml:space="preserve">ปลัดองค์การบริหารส่วนตำบลยะรม </t>
  </si>
  <si>
    <t>ปฏิบัติหน้าที่นายก  อบต.ยะรม</t>
  </si>
  <si>
    <t>ปลัดองค์การบริหารส่วนตำบลยะรม</t>
  </si>
  <si>
    <t xml:space="preserve"> (นางปัทมา  อิสเฮาะ)</t>
  </si>
  <si>
    <t xml:space="preserve">นักวิชาการเงินและบัญชีชำนาญการ      </t>
  </si>
  <si>
    <t xml:space="preserve">รักษาราชการแทนผู้อำนวยการกองคลัง    </t>
  </si>
  <si>
    <t xml:space="preserve"> (นายแวบือราเฮง  เปาะโน)</t>
  </si>
  <si>
    <t>หมายเหตุประกอบงบแสดงฐานะการเงิน</t>
  </si>
  <si>
    <t>สำหรับ สิ้นสุดวันที่  30  กันยายน  2560</t>
  </si>
  <si>
    <t>แหล่งเงิน</t>
  </si>
  <si>
    <t>เลขที่ขอซื้อขอจ้าง/</t>
  </si>
  <si>
    <t>เลขที่ข้อตกลง/สัญญา</t>
  </si>
  <si>
    <t>แผนงาน</t>
  </si>
  <si>
    <t>งาน</t>
  </si>
  <si>
    <t>หมวด</t>
  </si>
  <si>
    <t>ประเภทรายจ่าย</t>
  </si>
  <si>
    <t>โครงการ</t>
  </si>
  <si>
    <t>CNTR-0050/60</t>
  </si>
  <si>
    <t>อุตสาหกรรมและ</t>
  </si>
  <si>
    <t>การโยธา</t>
  </si>
  <si>
    <t>งานก่อสร้าง</t>
  </si>
  <si>
    <t>โครงสร้างพื้นฐาน</t>
  </si>
  <si>
    <t>ค่าก่อสร้างสิ่ง</t>
  </si>
  <si>
    <t>สาธารณูปโภค</t>
  </si>
  <si>
    <t>โครงการก่อสร้างคู</t>
  </si>
  <si>
    <t>ระบายน้ำ ซอยฉั่นไล</t>
  </si>
  <si>
    <t>หมู่ที่ 7</t>
  </si>
  <si>
    <t>งานระดับก่อนวัย</t>
  </si>
  <si>
    <t>เรียนและประถม</t>
  </si>
  <si>
    <t>ศึกษา</t>
  </si>
  <si>
    <t>เงินเดือน (ฝ่ายประจำ)</t>
  </si>
  <si>
    <t>เงินเดือนพนักงาน</t>
  </si>
  <si>
    <t>เงินช่วยเหลือการ</t>
  </si>
  <si>
    <t>ศึกษาบุตร</t>
  </si>
  <si>
    <t>อาคารต่างๆ</t>
  </si>
  <si>
    <t>โครงการต่อเติมปรับ</t>
  </si>
  <si>
    <t>ปรุงอาคารที่ทำการ</t>
  </si>
  <si>
    <t>อบต. (อาคารเดิม)</t>
  </si>
  <si>
    <t>งานก่อสร้างโครง</t>
  </si>
  <si>
    <t>สร้างพื้นฐาน</t>
  </si>
  <si>
    <t>ค่าก่อสร้าง</t>
  </si>
  <si>
    <t>ค่าที่ดินและ</t>
  </si>
  <si>
    <t>สิ่งก่อสร้าง</t>
  </si>
  <si>
    <t>โครงการก่อสร้างท่อ</t>
  </si>
  <si>
    <t>บล๊อกซอยบันนังซีแน</t>
  </si>
  <si>
    <t>ปรับปรุงรายจ่าย ปี 2557 ทีไม่ได้ขึ้นเงิน</t>
  </si>
  <si>
    <t>ปรับปรุงรายจ่าย ปี 2556  ที่ไม่ได้ขึ้นเงิน</t>
  </si>
  <si>
    <t>ปรับปรุงรายจ่าย ปี 2558 ที่ไม่ได้ขึ้นเงิน</t>
  </si>
  <si>
    <t>เงินสะสม  30  กันยายน  2560   ประกอบด้วย</t>
  </si>
  <si>
    <t>เงินสะสม  30  กันยายน  2560</t>
  </si>
  <si>
    <t>เงินสะสม  1  ตุลาคม  2559</t>
  </si>
  <si>
    <t>หมายเหตุ 2  ค่าที่ดินและสิ่งก่อสร้าง</t>
  </si>
  <si>
    <t xml:space="preserve">5 เมตร หนา 0.15 เมตร ระยะทาง 80 เมตร หรือพื้นที่ไม่น้อยกว่า 40 </t>
  </si>
  <si>
    <t>ตารางเมตร   ช่วงที่ 2  ผิวจราจรกว้าง  4 เมตร หนา 0.15 เมตร ระยะทาง</t>
  </si>
  <si>
    <t xml:space="preserve">24 เมตร หรือพื้นที่ไม่น้อยกว่า 136 ตารางเมตร  </t>
  </si>
  <si>
    <t xml:space="preserve"> - โครงการถนน คสล ซอย ศูนย์พัฒนาเด็กเล็ก มู่ที่ 3 ช่วงที่ 1 ผิวจราจรกว้าง </t>
  </si>
  <si>
    <t xml:space="preserve"> - โครงการก่อสร้างถนน คสล. สายหมู่ที่ 5 ออกหมู่ที่ 3 ผิวจราจรกว้าง</t>
  </si>
  <si>
    <t xml:space="preserve">5 เมตร หนา 0.15 เมตร ระยะทาง 100 เมตร หรือพื้นที่ไม่น้อยกว่า 50 </t>
  </si>
  <si>
    <t xml:space="preserve">ตารางเมตร </t>
  </si>
  <si>
    <t xml:space="preserve"> - โครงการก่อสร้างถนน ซอยท้ายหมู่บ้าน หมู่ที่ 6 ผิวจราจรกว้าง 4 เมตร หนา</t>
  </si>
  <si>
    <t>0.15 เมตร ระยะทาง  210 เมตร หรือพื้นที่ไม่น้อยกว่า 840 ตารางเมตร</t>
  </si>
  <si>
    <t xml:space="preserve"> - โครงการถนน ซอยละหะแม หมู่ที่ 8 กว้าง 4 เมตร หนา 0.15 เมตร ระยะ</t>
  </si>
  <si>
    <t xml:space="preserve">ทาง 100 เมตร หรือพื้นที่ไม่น้อยกว่า 400 ตารางเมตร  </t>
  </si>
  <si>
    <t xml:space="preserve"> - โครงการก่อสร้างถนน คสง. ซอยบาโงสโต หมู่ที่ 1 กว้าง 4 เมตร หนา 0.15 </t>
  </si>
  <si>
    <t xml:space="preserve">เมตร  ระยะทาง 100 เมตร หรือพื้นที่ไม่น้อยกว่า   400  ตารางเมตร </t>
  </si>
  <si>
    <t xml:space="preserve"> - โครงการก่อสร้างถนน คสล. ซอยพญาแมงราย หมู่ที 2 ผิวจราจรกว้าง 4</t>
  </si>
  <si>
    <t>เมตร หนา 0.15  เมตร ระยะทาง 100  เมตร  หรือพื้นที่ไม่น้อยกว่า 400</t>
  </si>
  <si>
    <t>ตารางเมตร</t>
  </si>
  <si>
    <t xml:space="preserve"> - โครงการก่อสร้างถนน คสง. ซอยหม่าตัน หมู่ที่ 4  ผิวจราจรกว้าง 4 เมตร</t>
  </si>
  <si>
    <t>หนา 0.15  เมตร ระยะทาง 100 เมตร หรือพื้นที่ไม่น้อยกว่า 400 ตารางเมตร</t>
  </si>
  <si>
    <t xml:space="preserve"> - โครงการก่อสร้างกำแพงรั้วศูนย์เด็กเล็ก  หมู่ที่ 3  ยาว  155  เมตร สูง</t>
  </si>
  <si>
    <t xml:space="preserve">1.50  เมตร  </t>
  </si>
  <si>
    <t>บาท</t>
  </si>
  <si>
    <t>เงินสดและเงินฝากธนาคาร</t>
  </si>
  <si>
    <t xml:space="preserve"> - โครงการก่อสร้างคูระบายน้ำ  ซอยฉั่นไล่ หมู่ที่ 7 บ้านบันนังซิแน กว้าง</t>
  </si>
  <si>
    <t xml:space="preserve">0.50 เมตร ลึกเฉลี่ย 0.50  ความยาว  100 เมตร  </t>
  </si>
  <si>
    <t xml:space="preserve"> - โครงการก่อสร้างท่อบล๊อกซอยบันนังซิแน หมู่ที่ 7</t>
  </si>
  <si>
    <t xml:space="preserve"> - ปรับปรุงอาคารที่ทำการ อบต.ยะรม</t>
  </si>
  <si>
    <t xml:space="preserve">                                                                            (นางปัทมา   อิสเฮาะ)</t>
  </si>
  <si>
    <t>ลูกหนี้-โครงการเศรษฐกิจชุมชน</t>
  </si>
  <si>
    <t>สินทรัพย์ไม่หมุนเวียน</t>
  </si>
  <si>
    <t xml:space="preserve">               รวมสินทรัพย์ไม่หมุนเวียน</t>
  </si>
  <si>
    <t>รวมสินทรัพย์</t>
  </si>
  <si>
    <t>ชื่อ-สกุล</t>
  </si>
  <si>
    <t>นายปราโมทย์  ยะมากา</t>
  </si>
  <si>
    <t>นายคมกฤษ สิริรัตนดิลก</t>
  </si>
  <si>
    <t>เงินงบประมาณ</t>
  </si>
  <si>
    <t>เดินทางไปราชการ</t>
  </si>
  <si>
    <t>เฉพาะกิจ</t>
  </si>
  <si>
    <t>พิการ</t>
  </si>
  <si>
    <t>ลูกจ้างและพนักงานจ้าง</t>
  </si>
  <si>
    <t xml:space="preserve"> -ค่าเบี้ยยังชีพคนชรา</t>
  </si>
  <si>
    <t xml:space="preserve"> -ค่าเบี้ยยังชีพความ</t>
  </si>
  <si>
    <t xml:space="preserve"> -ค่าตอบแทนพนักงาน</t>
  </si>
  <si>
    <t xml:space="preserve"> - ค่าเบี้ยยังชีพความ</t>
  </si>
  <si>
    <t xml:space="preserve"> -ประกันสังคม</t>
  </si>
  <si>
    <t xml:space="preserve"> - ค่าตอบแทนพนักงาน</t>
  </si>
  <si>
    <t>ลูกจ้างและพนักงานจ้ง</t>
  </si>
  <si>
    <t xml:space="preserve"> - ค่าเบี้ยยังชีพผู้สูง</t>
  </si>
  <si>
    <t>อายุ</t>
  </si>
  <si>
    <t>ยอดยกมา</t>
  </si>
  <si>
    <t xml:space="preserve"> - ค่าเล่าเรียนบุตร</t>
  </si>
  <si>
    <t>บวก</t>
  </si>
  <si>
    <t xml:space="preserve"> ชดใช้ค่าสินไหม ของปี 2552</t>
  </si>
  <si>
    <t>หมายเหตุประกอบแสดงฐานะการเงิน</t>
  </si>
  <si>
    <t>สำหรับปี  สิ้นสุดวันที่  30  กันยายน  2560</t>
  </si>
  <si>
    <t>ทุนทรัพย์สิน</t>
  </si>
  <si>
    <t xml:space="preserve">         หนี้สินไม่หมุนเวียน</t>
  </si>
  <si>
    <t>หนี้สินไม่หมุนเวียนอื่น</t>
  </si>
  <si>
    <t>รวมหนี้สิน</t>
  </si>
  <si>
    <t>รวมเงินสะสม</t>
  </si>
  <si>
    <t>รวมหนี้สินและเงินสะสม</t>
  </si>
  <si>
    <t>ชดเชยรายได้</t>
  </si>
  <si>
    <t xml:space="preserve"> -เงินอุดหนุน</t>
  </si>
  <si>
    <t>งบแสดงผลการดำเนินงานจ่ายจากเงินสะสม</t>
  </si>
  <si>
    <t>ลูกหนี้เงินยืมเงินงบประมาณ (หมายเหตุ 4)</t>
  </si>
  <si>
    <t>หมายเหตุ  7    รายจ่ายค้างจ่าย</t>
  </si>
  <si>
    <t>หมายเหตุ   8    เงินอุดหนุนเฉพาะกิจค้างจ่าย</t>
  </si>
  <si>
    <t>หมายเหตุ 6  ลูกหนี้เงินทุนโครงการเศรษฐกิจชุมชน</t>
  </si>
  <si>
    <t>หมายเหตุ 10   เงินรับฝาก ๆ</t>
  </si>
  <si>
    <t>รายจ่ายผัดส่งใบสำคัญ (หมายเหตุ 9)</t>
  </si>
  <si>
    <t>หมายเหตุ 11   เงินสะสม</t>
  </si>
  <si>
    <t>หมายเหตุประกอบงบแสดงฐานะทางการเงิน</t>
  </si>
  <si>
    <t>สำหรับปี  สิ้นสุดวันที่ 30 กันยายน 2560</t>
  </si>
  <si>
    <t>จำนวนเงินที่ได้รับ</t>
  </si>
  <si>
    <t>ยังไม่ได้ก่อหนี้</t>
  </si>
  <si>
    <t>อนุมัติ</t>
  </si>
  <si>
    <t>โครงการซ่อมแซมไฟฟ้าแสงสว่าง</t>
  </si>
  <si>
    <t>จำนวน 170 จุด หมู่ที่ 1-7</t>
  </si>
  <si>
    <t>เงินเดือน</t>
  </si>
  <si>
    <t>เงินเพิ่มต่างๆ</t>
  </si>
  <si>
    <t>พนักงานส่วน</t>
  </si>
  <si>
    <t>ตำบล</t>
  </si>
  <si>
    <t>จ่ายเงินเพิ่มพิเศษสำหรับสู้รบ</t>
  </si>
  <si>
    <t>(พ.ส.ร) พนักงานส่วนตำบล</t>
  </si>
  <si>
    <t>รายละเอียดแนบท้ายหมายเหตุ 11 เงินสะสม</t>
  </si>
  <si>
    <t>หมายเหตุ  8    เงินอุดหนุนเฉพาะกิจค้างจ่าย</t>
  </si>
  <si>
    <t>และจะเบิกจ่ายในปีงบประมาณต่อไป ตามรายละเอียดแนบท้าย</t>
  </si>
  <si>
    <t xml:space="preserve">มติที่ประชุมสภา อบต.ยะรม    </t>
  </si>
  <si>
    <t xml:space="preserve">สมัยสามัญประจำปี 2558 </t>
  </si>
  <si>
    <t xml:space="preserve">สมัยที่3/2558 </t>
  </si>
  <si>
    <t>รายจ่ายจากงบประมาณ</t>
  </si>
  <si>
    <t>รายจ่ายจากเงินอุดหนุนระบุวัตถุประสงค์เฉพาะกิจ</t>
  </si>
  <si>
    <t>ปี 2557</t>
  </si>
  <si>
    <t>ปี 2558</t>
  </si>
  <si>
    <t>ปี 2559</t>
  </si>
  <si>
    <t>เกี่ยวกับการศึกษา</t>
  </si>
  <si>
    <t>ค่าที่ดินและสิ่งก่อ</t>
  </si>
  <si>
    <t>สร้าง</t>
  </si>
  <si>
    <t>2. ลูกหนี้เงินยืม</t>
  </si>
  <si>
    <t>ทั้งนี้ในปีงบประมาณ  2560 ได้รับอนุมัติให้จ่ายขาดเงินสะสมที่อยู่ระหว่างดำเนินการจำนวน.....-.......บาท</t>
  </si>
  <si>
    <t>สำหรับปี สิ้นสุดวันที่ 30 กันยายน 2560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</si>
  <si>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</si>
  <si>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</si>
  <si>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</si>
  <si>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</si>
  <si>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</si>
  <si>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>อาคาร</t>
  </si>
  <si>
    <t>ถังเก็บน้ำ</t>
  </si>
  <si>
    <t>สาธารณะ</t>
  </si>
  <si>
    <t>ทั่วไป</t>
  </si>
  <si>
    <t>คมนาคม</t>
  </si>
  <si>
    <t>ข. สังหาริมทรัพย์</t>
  </si>
  <si>
    <t>เครื่องใช้สำนักงาน</t>
  </si>
  <si>
    <t>ครุภัณฑ์ไฟฟ้าและวิทยุ</t>
  </si>
  <si>
    <t>ครุภัณฑ์โฆษณาและเผยแพร่</t>
  </si>
  <si>
    <t>ครุภัณฑ์ยานพาหนะและขนส่ง</t>
  </si>
  <si>
    <t>ครุภัณฑ์อื่น</t>
  </si>
  <si>
    <t>ครุภัณฑ์งานบ้านและงานครัว</t>
  </si>
  <si>
    <t>ครุภัณฑ์สำรวจ</t>
  </si>
  <si>
    <t>รายได้</t>
  </si>
  <si>
    <t>เงินอุดหนุนทั่วไปจากรัฐบาล</t>
  </si>
  <si>
    <t>เงินอุดหนุนทั่วไปภายใต้มาตรการ</t>
  </si>
  <si>
    <t>เพิ่มค่าใช้จ่ายภาครัฐเพื่อกระตุ้นเศรษฐกิจ</t>
  </si>
  <si>
    <t>เงินอุดหนุนเฉพาะกิจ โครงการถ่ายโอน</t>
  </si>
  <si>
    <t>(พัฒนาชุมชน)</t>
  </si>
  <si>
    <t>เงินอุดหนุนเฉพาะกิจสำหรับสนับสนุน</t>
  </si>
  <si>
    <t>ครุภัณฑ์การศึกษา ศูนย์พัฒนาเด็กเล็ก</t>
  </si>
  <si>
    <t>เงินอุดหนุนเฉพาะกิจ โครงการถนนไร้ฝุ่น</t>
  </si>
  <si>
    <t>เงินอุดหนุนเฉพาะกิจ (ชดเชยรายได้ที่ลดลง)</t>
  </si>
  <si>
    <t>เงินอุดหนุนเฉพาะกิจ</t>
  </si>
  <si>
    <t>เงินอุดหนุนเฉพาะกิจ (พัฒนาอปท.กรณีเร่งด่วน)</t>
  </si>
  <si>
    <t>เงินอุดหนุนเฉพาะกิจ (ยุทธศาสตร์พัฒนาประเทศ)</t>
  </si>
  <si>
    <t>ประเภท  ออมทรัพย์ สาขาเบตง  #912-0-17530-2</t>
  </si>
  <si>
    <t>งวด 1 ตุลาคม 2559  ถึง  30 กันยายน 2560</t>
  </si>
  <si>
    <t>รับดอกเบี้ยเงินฝาก บัญชี055-1-00604-8 ปี 2557</t>
  </si>
  <si>
    <t>รับดอกเบี้ยเงินฝาก บัญชี055-1-00604-8 ปี 2558</t>
  </si>
  <si>
    <t>รับดอกเบี้ยเงินฝาก บัญชี 912-0-17530-2 ปี 2558</t>
  </si>
  <si>
    <t>เงินอุดหนุนเฉพาะกิจ (แก้ไขปัญหายาเสพติด)</t>
  </si>
  <si>
    <t>รายงานรายจ่ายในการดำเนินงานที่จ่ายจากเงินรายรับตามแผนงานงบกลาง</t>
  </si>
  <si>
    <t>ตั้งแต่วันที่  1  ตุลาคม  2559   ถึง  30  กันยายน  2560</t>
  </si>
  <si>
    <t>งบ</t>
  </si>
  <si>
    <t xml:space="preserve">งบกลาง  </t>
  </si>
  <si>
    <t>รวมรายจ่าย</t>
  </si>
  <si>
    <t>หมายเหตุ  ระบุเงินงบประมาณหรือเงินอุดหนุนระบุวัตถุประสงค์/เฉพาะกิจ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</si>
  <si>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 บริหารงานทั่วไป</t>
  </si>
  <si>
    <t>งานบริหารทั่วไป</t>
  </si>
  <si>
    <t>งานบริหารงานคลัง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</si>
  <si>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</si>
  <si>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</si>
  <si>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</si>
  <si>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งบดำเนินงาน</t>
  </si>
  <si>
    <t>งบลงทุน</t>
  </si>
  <si>
    <t>หมายเหตุ  ระบุเงินงบประมาณหรือเงินช่วยเหลืองบประมาณเฉพาะการ</t>
  </si>
  <si>
    <t>รายงานรายจ่ายในการดำเนินงานที่จ่ายจากเงินรายรับตามแผนงาน รักษาความสงบภายใน</t>
  </si>
  <si>
    <t>งานบริหารทั่วไปเกี่ยว</t>
  </si>
  <si>
    <t>การักษาความสงบภายใน</t>
  </si>
  <si>
    <t>รายงานรายจ่ายในการดำเนินงานที่จ่ายจากเงินรายรับตามแผนงาน การศึกษา</t>
  </si>
  <si>
    <t>กับการศึกษา</t>
  </si>
  <si>
    <t>เรียนและประถมศึกษา</t>
  </si>
  <si>
    <t>งบเงินอุดหนุน</t>
  </si>
  <si>
    <t>รายงานรายจ่ายในการดำเนินงานที่จ่ายจากเงินรายรับตามแผนงาน สาธารณสุข</t>
  </si>
  <si>
    <t>งานบริการสาธารณสุข</t>
  </si>
  <si>
    <t>กับสาธารณสุข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</si>
  <si>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</si>
  <si>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</si>
  <si>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</si>
  <si>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ความเข้มแข็งชุมชน</t>
  </si>
  <si>
    <t>เงินอุดหนุนระบวัตถุฯ</t>
  </si>
  <si>
    <t>รายงานรายจ่ายในการดำเนินงานที่จ่ายจากเงินรายรับตามแผนงาน การศาสนาวัฒนธรรมและนัทนาการ</t>
  </si>
  <si>
    <t>งานกีฬาและ</t>
  </si>
  <si>
    <t>งานศาสนาวัฒนธรรม</t>
  </si>
  <si>
    <t>นันทนาการ</t>
  </si>
  <si>
    <t>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</si>
  <si>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</si>
  <si>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</t>
  </si>
  <si>
    <t>งานก่อสร้างโครงสร้าง</t>
  </si>
  <si>
    <t>อุตสาหกรรมและการโยธา</t>
  </si>
  <si>
    <t>พื้นฐาน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</si>
  <si>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</si>
  <si>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</t>
  </si>
  <si>
    <t>และสังคมสงเคราะห์</t>
  </si>
  <si>
    <t>หมายเหตุ 2 งบทรัพย์สิน</t>
  </si>
  <si>
    <t xml:space="preserve"> (นางปัทมา      อิสเฮาะ)</t>
  </si>
  <si>
    <t xml:space="preserve"> (นางปัทมา   อิสเฮาะ)</t>
  </si>
  <si>
    <t>3. ลูกหนี้-โครงการเศรษฐกิจชุมชน</t>
  </si>
  <si>
    <t>4.  เงินสะสมที่สามารถนำไปใช้ได้</t>
  </si>
  <si>
    <t xml:space="preserve">    นายแวบือราเฮง  เปาะโน</t>
  </si>
  <si>
    <t xml:space="preserve">    นางปัทมา  อิสเฮาะ</t>
  </si>
  <si>
    <t xml:space="preserve">      นางปัทมา  อิสเฮาะ</t>
  </si>
  <si>
    <t xml:space="preserve">     นางปัทมา  อิสเฮาะ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</si>
</sst>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\(#,##0.00_);\(#,##0.00\)"/>
    <numFmt numFmtId="190" formatCode="_(* #,##0.00_);_(* \(#,##0.00\);_(* &quot;-&quot;??_);_(@_)"/>
    <numFmt numFmtId="191" formatCode="t&quot;฿&quot;#,##0.00_);\(#,##0.00\)"/>
    <numFmt numFmtId="192" formatCode="#,##0.00_);\(#,##0.00\)"/>
    <numFmt numFmtId="193" formatCode="_(* #,##0_);_(* \(#,##0\);_(* &quot;-&quot;??_);_(@_)"/>
    <numFmt numFmtId="194" formatCode="_-* #,##0.000_-;\-* #,##0.000_-;_-* &quot;-&quot;??_-;_-@_-"/>
    <numFmt numFmtId="195" formatCode="_-* #,##0.0000_-;\-* #,##0.0000_-;_-* &quot;-&quot;??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8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sz val="15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8"/>
      <name val="CordiaUPC"/>
      <family val="2"/>
    </font>
    <font>
      <sz val="18"/>
      <name val="Cordia New"/>
      <family val="2"/>
    </font>
    <font>
      <b/>
      <sz val="16"/>
      <name val="CordiaUPC"/>
      <family val="2"/>
    </font>
    <font>
      <sz val="16"/>
      <name val="CordiaUPC"/>
      <family val="2"/>
    </font>
    <font>
      <sz val="16"/>
      <name val="Cordia New"/>
      <family val="2"/>
    </font>
    <font>
      <sz val="15"/>
      <name val="CordiaUPC"/>
      <family val="2"/>
    </font>
    <font>
      <b/>
      <sz val="20"/>
      <name val="CordiaUPC"/>
      <family val="2"/>
    </font>
    <font>
      <sz val="14"/>
      <name val="CordiaUPC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u val="single"/>
      <sz val="16"/>
      <name val="Angsana New"/>
      <family val="1"/>
    </font>
    <font>
      <u val="single"/>
      <sz val="15"/>
      <name val="Angsana New"/>
      <family val="1"/>
    </font>
    <font>
      <sz val="16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sz val="16"/>
      <name val="AngsanaUPC"/>
      <family val="1"/>
    </font>
    <font>
      <sz val="16"/>
      <name val="TH SarabunIT๙"/>
      <family val="2"/>
    </font>
    <font>
      <b/>
      <sz val="15"/>
      <name val="Angsana New"/>
      <family val="1"/>
    </font>
    <font>
      <sz val="14"/>
      <color indexed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20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sz val="14"/>
      <name val="DilleniaUPC"/>
      <family val="1"/>
    </font>
    <font>
      <b/>
      <sz val="10"/>
      <name val="Arial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8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36" applyFont="1">
      <alignment/>
      <protection/>
    </xf>
    <xf numFmtId="0" fontId="6" fillId="0" borderId="0" xfId="36" applyFont="1" applyAlignment="1">
      <alignment horizontal="center"/>
      <protection/>
    </xf>
    <xf numFmtId="43" fontId="4" fillId="0" borderId="0" xfId="34" applyFont="1" applyAlignment="1">
      <alignment/>
    </xf>
    <xf numFmtId="0" fontId="9" fillId="0" borderId="0" xfId="36" applyFont="1">
      <alignment/>
      <protection/>
    </xf>
    <xf numFmtId="0" fontId="10" fillId="0" borderId="0" xfId="36" applyFont="1">
      <alignment/>
      <protection/>
    </xf>
    <xf numFmtId="0" fontId="11" fillId="0" borderId="0" xfId="36" applyFont="1">
      <alignment/>
      <protection/>
    </xf>
    <xf numFmtId="43" fontId="11" fillId="0" borderId="0" xfId="34" applyFont="1" applyAlignment="1">
      <alignment/>
    </xf>
    <xf numFmtId="0" fontId="12" fillId="0" borderId="0" xfId="36" applyFont="1">
      <alignment/>
      <protection/>
    </xf>
    <xf numFmtId="0" fontId="13" fillId="0" borderId="0" xfId="36" applyFont="1">
      <alignment/>
      <protection/>
    </xf>
    <xf numFmtId="43" fontId="13" fillId="0" borderId="0" xfId="34" applyFont="1" applyAlignment="1">
      <alignment/>
    </xf>
    <xf numFmtId="43" fontId="11" fillId="0" borderId="0" xfId="34" applyFont="1" applyAlignment="1">
      <alignment horizontal="center"/>
    </xf>
    <xf numFmtId="0" fontId="10" fillId="0" borderId="0" xfId="36" applyFont="1" applyAlignment="1">
      <alignment horizontal="center"/>
      <protection/>
    </xf>
    <xf numFmtId="43" fontId="10" fillId="0" borderId="0" xfId="34" applyFont="1" applyBorder="1" applyAlignment="1">
      <alignment/>
    </xf>
    <xf numFmtId="0" fontId="8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5" fillId="0" borderId="0" xfId="36" applyFont="1">
      <alignment/>
      <protection/>
    </xf>
    <xf numFmtId="0" fontId="11" fillId="0" borderId="0" xfId="35" applyFont="1" applyFill="1" applyBorder="1" applyAlignment="1">
      <alignment horizontal="left" vertical="center"/>
      <protection/>
    </xf>
    <xf numFmtId="43" fontId="12" fillId="0" borderId="0" xfId="34" applyFont="1" applyBorder="1" applyAlignment="1">
      <alignment/>
    </xf>
    <xf numFmtId="43" fontId="10" fillId="0" borderId="10" xfId="34" applyFont="1" applyBorder="1" applyAlignment="1">
      <alignment/>
    </xf>
    <xf numFmtId="43" fontId="12" fillId="0" borderId="0" xfId="34" applyFont="1" applyAlignment="1">
      <alignment/>
    </xf>
    <xf numFmtId="43" fontId="20" fillId="0" borderId="0" xfId="34" applyFont="1" applyFill="1" applyBorder="1" applyAlignment="1">
      <alignment/>
    </xf>
    <xf numFmtId="0" fontId="17" fillId="0" borderId="0" xfId="36" applyFont="1" applyFill="1">
      <alignment/>
      <protection/>
    </xf>
    <xf numFmtId="0" fontId="19" fillId="0" borderId="0" xfId="36" applyFont="1" applyFill="1">
      <alignment/>
      <protection/>
    </xf>
    <xf numFmtId="43" fontId="19" fillId="0" borderId="0" xfId="34" applyFont="1" applyFill="1" applyAlignment="1">
      <alignment/>
    </xf>
    <xf numFmtId="0" fontId="16" fillId="0" borderId="0" xfId="36" applyFont="1" applyFill="1">
      <alignment/>
      <protection/>
    </xf>
    <xf numFmtId="43" fontId="20" fillId="0" borderId="0" xfId="34" applyFont="1" applyFill="1" applyAlignment="1">
      <alignment/>
    </xf>
    <xf numFmtId="0" fontId="21" fillId="0" borderId="0" xfId="36" applyFont="1" applyFill="1" applyAlignment="1">
      <alignment horizontal="center"/>
      <protection/>
    </xf>
    <xf numFmtId="43" fontId="20" fillId="0" borderId="11" xfId="34" applyNumberFormat="1" applyFont="1" applyFill="1" applyBorder="1" applyAlignment="1">
      <alignment/>
    </xf>
    <xf numFmtId="2" fontId="19" fillId="0" borderId="0" xfId="36" applyNumberFormat="1" applyFont="1" applyFill="1">
      <alignment/>
      <protection/>
    </xf>
    <xf numFmtId="0" fontId="17" fillId="0" borderId="0" xfId="0" applyFont="1" applyFill="1" applyAlignment="1">
      <alignment/>
    </xf>
    <xf numFmtId="43" fontId="17" fillId="0" borderId="0" xfId="40" applyFont="1" applyFill="1" applyAlignment="1">
      <alignment/>
    </xf>
    <xf numFmtId="43" fontId="17" fillId="0" borderId="0" xfId="0" applyNumberFormat="1" applyFont="1" applyFill="1" applyAlignment="1">
      <alignment/>
    </xf>
    <xf numFmtId="0" fontId="21" fillId="0" borderId="0" xfId="36" applyFont="1" applyFill="1">
      <alignment/>
      <protection/>
    </xf>
    <xf numFmtId="43" fontId="22" fillId="0" borderId="10" xfId="34" applyFont="1" applyFill="1" applyBorder="1" applyAlignment="1">
      <alignment/>
    </xf>
    <xf numFmtId="43" fontId="19" fillId="0" borderId="0" xfId="36" applyNumberFormat="1" applyFont="1" applyFill="1">
      <alignment/>
      <protection/>
    </xf>
    <xf numFmtId="43" fontId="17" fillId="0" borderId="0" xfId="34" applyFont="1" applyFill="1" applyAlignment="1">
      <alignment/>
    </xf>
    <xf numFmtId="0" fontId="23" fillId="0" borderId="0" xfId="36" applyFont="1" applyFill="1">
      <alignment/>
      <protection/>
    </xf>
    <xf numFmtId="43" fontId="23" fillId="0" borderId="0" xfId="34" applyFont="1" applyFill="1" applyAlignment="1">
      <alignment/>
    </xf>
    <xf numFmtId="0" fontId="24" fillId="0" borderId="0" xfId="36" applyFont="1" applyFill="1">
      <alignment/>
      <protection/>
    </xf>
    <xf numFmtId="0" fontId="16" fillId="0" borderId="0" xfId="0" applyFont="1" applyFill="1" applyAlignment="1">
      <alignment/>
    </xf>
    <xf numFmtId="0" fontId="17" fillId="0" borderId="12" xfId="4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43" fontId="17" fillId="0" borderId="12" xfId="40" applyFont="1" applyFill="1" applyBorder="1" applyAlignment="1">
      <alignment/>
    </xf>
    <xf numFmtId="0" fontId="17" fillId="0" borderId="13" xfId="40" applyNumberFormat="1" applyFont="1" applyFill="1" applyBorder="1" applyAlignment="1">
      <alignment horizontal="center"/>
    </xf>
    <xf numFmtId="43" fontId="16" fillId="0" borderId="0" xfId="40" applyFont="1" applyFill="1" applyAlignment="1">
      <alignment/>
    </xf>
    <xf numFmtId="43" fontId="17" fillId="0" borderId="14" xfId="40" applyFont="1" applyFill="1" applyBorder="1" applyAlignment="1">
      <alignment horizontal="center"/>
    </xf>
    <xf numFmtId="43" fontId="17" fillId="0" borderId="12" xfId="4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40" applyFont="1" applyAlignment="1">
      <alignment/>
    </xf>
    <xf numFmtId="0" fontId="20" fillId="0" borderId="15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3" fontId="17" fillId="0" borderId="16" xfId="40" applyFont="1" applyFill="1" applyBorder="1" applyAlignment="1">
      <alignment horizontal="center"/>
    </xf>
    <xf numFmtId="43" fontId="17" fillId="0" borderId="15" xfId="40" applyFont="1" applyFill="1" applyBorder="1" applyAlignment="1">
      <alignment horizontal="center"/>
    </xf>
    <xf numFmtId="43" fontId="17" fillId="0" borderId="17" xfId="40" applyFont="1" applyFill="1" applyBorder="1" applyAlignment="1">
      <alignment horizontal="center"/>
    </xf>
    <xf numFmtId="43" fontId="17" fillId="0" borderId="13" xfId="4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3" fontId="17" fillId="0" borderId="19" xfId="40" applyFont="1" applyFill="1" applyBorder="1" applyAlignment="1">
      <alignment horizontal="center"/>
    </xf>
    <xf numFmtId="43" fontId="17" fillId="0" borderId="19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3" fontId="17" fillId="0" borderId="16" xfId="40" applyFont="1" applyFill="1" applyBorder="1" applyAlignment="1">
      <alignment/>
    </xf>
    <xf numFmtId="43" fontId="17" fillId="0" borderId="16" xfId="40" applyNumberFormat="1" applyFont="1" applyFill="1" applyBorder="1" applyAlignment="1">
      <alignment/>
    </xf>
    <xf numFmtId="49" fontId="20" fillId="0" borderId="13" xfId="0" applyNumberFormat="1" applyFont="1" applyFill="1" applyBorder="1" applyAlignment="1">
      <alignment horizontal="center"/>
    </xf>
    <xf numFmtId="43" fontId="17" fillId="0" borderId="21" xfId="40" applyFont="1" applyFill="1" applyBorder="1" applyAlignment="1">
      <alignment horizontal="center"/>
    </xf>
    <xf numFmtId="43" fontId="17" fillId="0" borderId="13" xfId="40" applyFont="1" applyFill="1" applyBorder="1" applyAlignment="1">
      <alignment horizontal="center"/>
    </xf>
    <xf numFmtId="43" fontId="17" fillId="0" borderId="13" xfId="40" applyNumberFormat="1" applyFont="1" applyFill="1" applyBorder="1" applyAlignment="1">
      <alignment/>
    </xf>
    <xf numFmtId="43" fontId="17" fillId="0" borderId="12" xfId="40" applyNumberFormat="1" applyFont="1" applyFill="1" applyBorder="1" applyAlignment="1">
      <alignment/>
    </xf>
    <xf numFmtId="0" fontId="17" fillId="0" borderId="12" xfId="40" applyNumberFormat="1" applyFont="1" applyFill="1" applyBorder="1" applyAlignment="1">
      <alignment/>
    </xf>
    <xf numFmtId="188" fontId="17" fillId="0" borderId="12" xfId="40" applyNumberFormat="1" applyFont="1" applyFill="1" applyBorder="1" applyAlignment="1">
      <alignment horizontal="center"/>
    </xf>
    <xf numFmtId="188" fontId="17" fillId="0" borderId="12" xfId="40" applyNumberFormat="1" applyFont="1" applyFill="1" applyBorder="1" applyAlignment="1">
      <alignment/>
    </xf>
    <xf numFmtId="49" fontId="20" fillId="0" borderId="12" xfId="40" applyNumberFormat="1" applyFont="1" applyFill="1" applyBorder="1" applyAlignment="1">
      <alignment horizontal="center"/>
    </xf>
    <xf numFmtId="190" fontId="17" fillId="0" borderId="12" xfId="40" applyNumberFormat="1" applyFont="1" applyFill="1" applyBorder="1" applyAlignment="1">
      <alignment/>
    </xf>
    <xf numFmtId="190" fontId="17" fillId="0" borderId="13" xfId="40" applyNumberFormat="1" applyFont="1" applyFill="1" applyBorder="1" applyAlignment="1">
      <alignment/>
    </xf>
    <xf numFmtId="190" fontId="17" fillId="0" borderId="12" xfId="40" applyNumberFormat="1" applyFont="1" applyFill="1" applyBorder="1" applyAlignment="1">
      <alignment horizontal="center"/>
    </xf>
    <xf numFmtId="190" fontId="17" fillId="0" borderId="17" xfId="40" applyNumberFormat="1" applyFont="1" applyFill="1" applyBorder="1" applyAlignment="1">
      <alignment/>
    </xf>
    <xf numFmtId="43" fontId="17" fillId="0" borderId="12" xfId="0" applyNumberFormat="1" applyFont="1" applyFill="1" applyBorder="1" applyAlignment="1">
      <alignment/>
    </xf>
    <xf numFmtId="43" fontId="17" fillId="0" borderId="22" xfId="4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43" fontId="17" fillId="0" borderId="14" xfId="40" applyFont="1" applyFill="1" applyBorder="1" applyAlignment="1">
      <alignment/>
    </xf>
    <xf numFmtId="188" fontId="17" fillId="0" borderId="14" xfId="40" applyNumberFormat="1" applyFont="1" applyFill="1" applyBorder="1" applyAlignment="1">
      <alignment horizontal="center"/>
    </xf>
    <xf numFmtId="188" fontId="17" fillId="0" borderId="13" xfId="4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3" fontId="16" fillId="0" borderId="23" xfId="40" applyFont="1" applyFill="1" applyBorder="1" applyAlignment="1">
      <alignment horizontal="center"/>
    </xf>
    <xf numFmtId="43" fontId="16" fillId="0" borderId="24" xfId="40" applyFont="1" applyFill="1" applyBorder="1" applyAlignment="1">
      <alignment horizontal="center"/>
    </xf>
    <xf numFmtId="43" fontId="16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43" fontId="17" fillId="0" borderId="0" xfId="40" applyFont="1" applyFill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192" fontId="20" fillId="0" borderId="0" xfId="34" applyNumberFormat="1" applyFont="1" applyFill="1" applyAlignment="1">
      <alignment/>
    </xf>
    <xf numFmtId="193" fontId="17" fillId="0" borderId="12" xfId="4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20" fillId="0" borderId="0" xfId="34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18" xfId="0" applyFont="1" applyBorder="1" applyAlignment="1">
      <alignment/>
    </xf>
    <xf numFmtId="43" fontId="25" fillId="0" borderId="18" xfId="40" applyFont="1" applyBorder="1" applyAlignment="1">
      <alignment/>
    </xf>
    <xf numFmtId="43" fontId="25" fillId="0" borderId="32" xfId="40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33" xfId="40" applyFont="1" applyBorder="1" applyAlignment="1">
      <alignment/>
    </xf>
    <xf numFmtId="43" fontId="25" fillId="0" borderId="34" xfId="40" applyFont="1" applyBorder="1" applyAlignment="1">
      <alignment/>
    </xf>
    <xf numFmtId="43" fontId="25" fillId="0" borderId="0" xfId="40" applyFont="1" applyAlignment="1">
      <alignment/>
    </xf>
    <xf numFmtId="43" fontId="25" fillId="0" borderId="0" xfId="40" applyFont="1" applyBorder="1" applyAlignment="1">
      <alignment/>
    </xf>
    <xf numFmtId="0" fontId="25" fillId="0" borderId="19" xfId="0" applyFont="1" applyBorder="1" applyAlignment="1">
      <alignment horizontal="center"/>
    </xf>
    <xf numFmtId="43" fontId="25" fillId="0" borderId="19" xfId="40" applyFont="1" applyBorder="1" applyAlignment="1">
      <alignment/>
    </xf>
    <xf numFmtId="0" fontId="26" fillId="0" borderId="19" xfId="0" applyFont="1" applyBorder="1" applyAlignment="1">
      <alignment horizontal="center"/>
    </xf>
    <xf numFmtId="43" fontId="26" fillId="0" borderId="19" xfId="40" applyFont="1" applyBorder="1" applyAlignment="1">
      <alignment/>
    </xf>
    <xf numFmtId="0" fontId="26" fillId="0" borderId="0" xfId="0" applyFont="1" applyAlignment="1">
      <alignment/>
    </xf>
    <xf numFmtId="0" fontId="27" fillId="0" borderId="33" xfId="0" applyFont="1" applyBorder="1" applyAlignment="1">
      <alignment/>
    </xf>
    <xf numFmtId="0" fontId="26" fillId="0" borderId="24" xfId="0" applyFont="1" applyBorder="1" applyAlignment="1">
      <alignment horizontal="center"/>
    </xf>
    <xf numFmtId="43" fontId="25" fillId="0" borderId="10" xfId="40" applyFont="1" applyBorder="1" applyAlignment="1">
      <alignment/>
    </xf>
    <xf numFmtId="43" fontId="25" fillId="0" borderId="24" xfId="40" applyFont="1" applyBorder="1" applyAlignment="1">
      <alignment/>
    </xf>
    <xf numFmtId="43" fontId="26" fillId="0" borderId="24" xfId="40" applyFont="1" applyBorder="1" applyAlignment="1">
      <alignment/>
    </xf>
    <xf numFmtId="0" fontId="26" fillId="0" borderId="0" xfId="0" applyFont="1" applyFill="1" applyBorder="1" applyAlignment="1">
      <alignment/>
    </xf>
    <xf numFmtId="43" fontId="26" fillId="0" borderId="0" xfId="40" applyFont="1" applyBorder="1" applyAlignment="1">
      <alignment/>
    </xf>
    <xf numFmtId="43" fontId="26" fillId="0" borderId="23" xfId="0" applyNumberFormat="1" applyFont="1" applyBorder="1" applyAlignment="1">
      <alignment/>
    </xf>
    <xf numFmtId="43" fontId="26" fillId="0" borderId="35" xfId="40" applyFont="1" applyBorder="1" applyAlignment="1">
      <alignment horizontal="center" vertical="center"/>
    </xf>
    <xf numFmtId="43" fontId="6" fillId="0" borderId="10" xfId="40" applyFont="1" applyBorder="1" applyAlignment="1">
      <alignment/>
    </xf>
    <xf numFmtId="43" fontId="6" fillId="0" borderId="0" xfId="40" applyFont="1" applyAlignment="1">
      <alignment/>
    </xf>
    <xf numFmtId="43" fontId="12" fillId="0" borderId="0" xfId="0" applyNumberFormat="1" applyFont="1" applyAlignment="1">
      <alignment/>
    </xf>
    <xf numFmtId="43" fontId="12" fillId="0" borderId="0" xfId="40" applyFont="1" applyFill="1" applyAlignment="1">
      <alignment/>
    </xf>
    <xf numFmtId="187" fontId="17" fillId="0" borderId="0" xfId="0" applyNumberFormat="1" applyFont="1" applyFill="1" applyAlignment="1">
      <alignment/>
    </xf>
    <xf numFmtId="43" fontId="16" fillId="0" borderId="23" xfId="40" applyNumberFormat="1" applyFont="1" applyFill="1" applyBorder="1" applyAlignment="1">
      <alignment horizontal="center"/>
    </xf>
    <xf numFmtId="43" fontId="80" fillId="0" borderId="12" xfId="40" applyFont="1" applyFill="1" applyBorder="1" applyAlignment="1">
      <alignment horizontal="center"/>
    </xf>
    <xf numFmtId="43" fontId="80" fillId="0" borderId="12" xfId="40" applyFont="1" applyFill="1" applyBorder="1" applyAlignment="1">
      <alignment/>
    </xf>
    <xf numFmtId="43" fontId="80" fillId="0" borderId="14" xfId="40" applyFont="1" applyFill="1" applyBorder="1" applyAlignment="1">
      <alignment horizontal="center"/>
    </xf>
    <xf numFmtId="43" fontId="80" fillId="0" borderId="14" xfId="40" applyFont="1" applyFill="1" applyBorder="1" applyAlignment="1">
      <alignment/>
    </xf>
    <xf numFmtId="43" fontId="80" fillId="0" borderId="13" xfId="40" applyFont="1" applyFill="1" applyBorder="1" applyAlignment="1">
      <alignment horizontal="center"/>
    </xf>
    <xf numFmtId="43" fontId="80" fillId="0" borderId="13" xfId="40" applyFont="1" applyFill="1" applyBorder="1" applyAlignment="1">
      <alignment/>
    </xf>
    <xf numFmtId="0" fontId="17" fillId="0" borderId="0" xfId="0" applyFont="1" applyAlignment="1">
      <alignment/>
    </xf>
    <xf numFmtId="0" fontId="17" fillId="0" borderId="3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36" applyFont="1" applyFill="1">
      <alignment/>
      <protection/>
    </xf>
    <xf numFmtId="43" fontId="12" fillId="0" borderId="0" xfId="40" applyFont="1" applyFill="1" applyBorder="1" applyAlignment="1">
      <alignment/>
    </xf>
    <xf numFmtId="43" fontId="6" fillId="0" borderId="0" xfId="40" applyFont="1" applyBorder="1" applyAlignment="1">
      <alignment/>
    </xf>
    <xf numFmtId="43" fontId="12" fillId="0" borderId="0" xfId="40" applyFont="1" applyBorder="1" applyAlignment="1">
      <alignment/>
    </xf>
    <xf numFmtId="0" fontId="6" fillId="0" borderId="0" xfId="36" applyFont="1" applyAlignment="1">
      <alignment horizontal="left"/>
      <protection/>
    </xf>
    <xf numFmtId="0" fontId="6" fillId="0" borderId="0" xfId="36" applyFont="1">
      <alignment/>
      <protection/>
    </xf>
    <xf numFmtId="43" fontId="6" fillId="0" borderId="37" xfId="34" applyFont="1" applyBorder="1" applyAlignment="1">
      <alignment/>
    </xf>
    <xf numFmtId="43" fontId="12" fillId="0" borderId="0" xfId="36" applyNumberFormat="1" applyFont="1">
      <alignment/>
      <protection/>
    </xf>
    <xf numFmtId="43" fontId="6" fillId="0" borderId="10" xfId="34" applyFont="1" applyBorder="1" applyAlignment="1">
      <alignment/>
    </xf>
    <xf numFmtId="188" fontId="12" fillId="0" borderId="0" xfId="36" applyNumberFormat="1" applyFont="1">
      <alignment/>
      <protection/>
    </xf>
    <xf numFmtId="0" fontId="12" fillId="0" borderId="0" xfId="36" applyFont="1" applyAlignment="1">
      <alignment horizontal="left" vertical="top"/>
      <protection/>
    </xf>
    <xf numFmtId="0" fontId="12" fillId="0" borderId="0" xfId="36" applyFont="1" applyAlignment="1">
      <alignment vertical="top"/>
      <protection/>
    </xf>
    <xf numFmtId="0" fontId="6" fillId="0" borderId="0" xfId="36" applyFont="1" applyAlignment="1">
      <alignment horizontal="center" vertical="center"/>
      <protection/>
    </xf>
    <xf numFmtId="0" fontId="12" fillId="0" borderId="0" xfId="36" applyFont="1" applyAlignment="1">
      <alignment horizontal="center" vertical="center"/>
      <protection/>
    </xf>
    <xf numFmtId="0" fontId="16" fillId="0" borderId="0" xfId="0" applyFont="1" applyAlignment="1">
      <alignment/>
    </xf>
    <xf numFmtId="43" fontId="22" fillId="0" borderId="0" xfId="34" applyFont="1" applyFill="1" applyAlignment="1">
      <alignment/>
    </xf>
    <xf numFmtId="43" fontId="12" fillId="0" borderId="38" xfId="40" applyFont="1" applyBorder="1" applyAlignment="1">
      <alignment/>
    </xf>
    <xf numFmtId="187" fontId="20" fillId="0" borderId="0" xfId="34" applyNumberFormat="1" applyFont="1" applyFill="1" applyAlignment="1">
      <alignment/>
    </xf>
    <xf numFmtId="43" fontId="22" fillId="0" borderId="10" xfId="40" applyNumberFormat="1" applyFont="1" applyFill="1" applyBorder="1" applyAlignment="1">
      <alignment/>
    </xf>
    <xf numFmtId="43" fontId="6" fillId="0" borderId="0" xfId="34" applyFont="1" applyBorder="1" applyAlignment="1">
      <alignment/>
    </xf>
    <xf numFmtId="192" fontId="20" fillId="0" borderId="11" xfId="34" applyNumberFormat="1" applyFont="1" applyFill="1" applyBorder="1" applyAlignment="1">
      <alignment/>
    </xf>
    <xf numFmtId="0" fontId="12" fillId="0" borderId="0" xfId="36" applyFont="1" applyAlignment="1">
      <alignment/>
      <protection/>
    </xf>
    <xf numFmtId="0" fontId="8" fillId="0" borderId="0" xfId="36" applyFont="1" applyBorder="1">
      <alignment/>
      <protection/>
    </xf>
    <xf numFmtId="0" fontId="13" fillId="0" borderId="0" xfId="36" applyFont="1" applyBorder="1">
      <alignment/>
      <protection/>
    </xf>
    <xf numFmtId="43" fontId="13" fillId="0" borderId="0" xfId="34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19" xfId="0" applyFont="1" applyBorder="1" applyAlignment="1">
      <alignment/>
    </xf>
    <xf numFmtId="188" fontId="28" fillId="0" borderId="19" xfId="40" applyNumberFormat="1" applyFont="1" applyBorder="1" applyAlignment="1">
      <alignment/>
    </xf>
    <xf numFmtId="188" fontId="28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0" fontId="81" fillId="0" borderId="19" xfId="0" applyFont="1" applyBorder="1" applyAlignment="1">
      <alignment/>
    </xf>
    <xf numFmtId="43" fontId="28" fillId="0" borderId="19" xfId="40" applyFont="1" applyBorder="1" applyAlignment="1">
      <alignment/>
    </xf>
    <xf numFmtId="0" fontId="81" fillId="0" borderId="19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43" fontId="28" fillId="0" borderId="33" xfId="40" applyFont="1" applyBorder="1" applyAlignment="1">
      <alignment horizontal="left"/>
    </xf>
    <xf numFmtId="43" fontId="31" fillId="0" borderId="33" xfId="40" applyFont="1" applyBorder="1" applyAlignment="1">
      <alignment/>
    </xf>
    <xf numFmtId="43" fontId="28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43" fontId="33" fillId="0" borderId="0" xfId="40" applyFont="1" applyFill="1" applyAlignment="1">
      <alignment horizontal="center"/>
    </xf>
    <xf numFmtId="43" fontId="33" fillId="0" borderId="0" xfId="40" applyFont="1" applyAlignment="1">
      <alignment horizontal="center"/>
    </xf>
    <xf numFmtId="43" fontId="33" fillId="0" borderId="0" xfId="40" applyFont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/>
    </xf>
    <xf numFmtId="43" fontId="35" fillId="0" borderId="0" xfId="40" applyFont="1" applyFill="1" applyAlignment="1">
      <alignment horizontal="center"/>
    </xf>
    <xf numFmtId="43" fontId="36" fillId="0" borderId="0" xfId="40" applyFont="1" applyAlignment="1">
      <alignment horizontal="center"/>
    </xf>
    <xf numFmtId="43" fontId="36" fillId="0" borderId="0" xfId="40" applyFont="1" applyAlignment="1">
      <alignment/>
    </xf>
    <xf numFmtId="0" fontId="36" fillId="0" borderId="18" xfId="0" applyFont="1" applyBorder="1" applyAlignment="1">
      <alignment horizontal="center"/>
    </xf>
    <xf numFmtId="43" fontId="36" fillId="0" borderId="20" xfId="40" applyFont="1" applyFill="1" applyBorder="1" applyAlignment="1">
      <alignment horizontal="center"/>
    </xf>
    <xf numFmtId="0" fontId="36" fillId="0" borderId="16" xfId="0" applyFont="1" applyBorder="1" applyAlignment="1">
      <alignment/>
    </xf>
    <xf numFmtId="43" fontId="36" fillId="0" borderId="28" xfId="40" applyFont="1" applyFill="1" applyBorder="1" applyAlignment="1">
      <alignment horizontal="center"/>
    </xf>
    <xf numFmtId="43" fontId="36" fillId="0" borderId="16" xfId="40" applyFont="1" applyBorder="1" applyAlignment="1">
      <alignment horizontal="left"/>
    </xf>
    <xf numFmtId="188" fontId="36" fillId="0" borderId="16" xfId="40" applyNumberFormat="1" applyFont="1" applyBorder="1" applyAlignment="1">
      <alignment/>
    </xf>
    <xf numFmtId="188" fontId="36" fillId="0" borderId="16" xfId="40" applyNumberFormat="1" applyFont="1" applyBorder="1" applyAlignment="1">
      <alignment horizontal="center"/>
    </xf>
    <xf numFmtId="43" fontId="36" fillId="0" borderId="16" xfId="40" applyFont="1" applyBorder="1" applyAlignment="1">
      <alignment horizontal="center"/>
    </xf>
    <xf numFmtId="43" fontId="36" fillId="0" borderId="12" xfId="40" applyFont="1" applyBorder="1" applyAlignment="1">
      <alignment horizontal="left"/>
    </xf>
    <xf numFmtId="0" fontId="36" fillId="0" borderId="12" xfId="0" applyFont="1" applyBorder="1" applyAlignment="1">
      <alignment/>
    </xf>
    <xf numFmtId="43" fontId="36" fillId="0" borderId="15" xfId="40" applyFont="1" applyFill="1" applyBorder="1" applyAlignment="1">
      <alignment horizontal="center"/>
    </xf>
    <xf numFmtId="49" fontId="36" fillId="0" borderId="12" xfId="40" applyNumberFormat="1" applyFont="1" applyBorder="1" applyAlignment="1">
      <alignment horizontal="left"/>
    </xf>
    <xf numFmtId="43" fontId="36" fillId="0" borderId="12" xfId="40" applyFont="1" applyBorder="1" applyAlignment="1">
      <alignment/>
    </xf>
    <xf numFmtId="43" fontId="36" fillId="0" borderId="12" xfId="40" applyFont="1" applyBorder="1" applyAlignment="1">
      <alignment horizontal="center"/>
    </xf>
    <xf numFmtId="43" fontId="36" fillId="0" borderId="33" xfId="40" applyFont="1" applyBorder="1" applyAlignment="1">
      <alignment horizontal="left"/>
    </xf>
    <xf numFmtId="0" fontId="37" fillId="0" borderId="12" xfId="0" applyFont="1" applyBorder="1" applyAlignment="1">
      <alignment/>
    </xf>
    <xf numFmtId="49" fontId="36" fillId="0" borderId="12" xfId="40" applyNumberFormat="1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39" xfId="0" applyFont="1" applyBorder="1" applyAlignment="1">
      <alignment/>
    </xf>
    <xf numFmtId="43" fontId="36" fillId="0" borderId="34" xfId="40" applyFont="1" applyFill="1" applyBorder="1" applyAlignment="1">
      <alignment horizontal="center"/>
    </xf>
    <xf numFmtId="49" fontId="36" fillId="0" borderId="33" xfId="40" applyNumberFormat="1" applyFont="1" applyBorder="1" applyAlignment="1">
      <alignment horizontal="center"/>
    </xf>
    <xf numFmtId="43" fontId="36" fillId="0" borderId="33" xfId="40" applyFont="1" applyBorder="1" applyAlignment="1">
      <alignment/>
    </xf>
    <xf numFmtId="43" fontId="36" fillId="0" borderId="33" xfId="40" applyFont="1" applyBorder="1" applyAlignment="1">
      <alignment horizontal="center"/>
    </xf>
    <xf numFmtId="188" fontId="35" fillId="0" borderId="24" xfId="40" applyNumberFormat="1" applyFont="1" applyBorder="1" applyAlignment="1">
      <alignment horizontal="center"/>
    </xf>
    <xf numFmtId="188" fontId="35" fillId="0" borderId="24" xfId="40" applyNumberFormat="1" applyFont="1" applyBorder="1" applyAlignment="1">
      <alignment vertical="center"/>
    </xf>
    <xf numFmtId="43" fontId="35" fillId="0" borderId="24" xfId="40" applyFont="1" applyBorder="1" applyAlignment="1">
      <alignment horizontal="center"/>
    </xf>
    <xf numFmtId="43" fontId="36" fillId="0" borderId="20" xfId="40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0" fontId="39" fillId="0" borderId="18" xfId="0" applyFont="1" applyBorder="1" applyAlignment="1">
      <alignment/>
    </xf>
    <xf numFmtId="43" fontId="40" fillId="0" borderId="40" xfId="40" applyFont="1" applyBorder="1" applyAlignment="1">
      <alignment/>
    </xf>
    <xf numFmtId="43" fontId="40" fillId="0" borderId="18" xfId="40" applyFont="1" applyBorder="1" applyAlignment="1">
      <alignment/>
    </xf>
    <xf numFmtId="43" fontId="40" fillId="0" borderId="32" xfId="40" applyFont="1" applyBorder="1" applyAlignment="1">
      <alignment/>
    </xf>
    <xf numFmtId="0" fontId="40" fillId="0" borderId="33" xfId="0" applyFont="1" applyBorder="1" applyAlignment="1">
      <alignment/>
    </xf>
    <xf numFmtId="43" fontId="40" fillId="0" borderId="36" xfId="40" applyFont="1" applyBorder="1" applyAlignment="1">
      <alignment/>
    </xf>
    <xf numFmtId="43" fontId="40" fillId="0" borderId="33" xfId="40" applyFont="1" applyBorder="1" applyAlignment="1">
      <alignment/>
    </xf>
    <xf numFmtId="43" fontId="40" fillId="0" borderId="34" xfId="40" applyFont="1" applyBorder="1" applyAlignment="1">
      <alignment/>
    </xf>
    <xf numFmtId="43" fontId="40" fillId="0" borderId="0" xfId="40" applyFont="1" applyAlignment="1">
      <alignment/>
    </xf>
    <xf numFmtId="43" fontId="40" fillId="0" borderId="0" xfId="40" applyFont="1" applyBorder="1" applyAlignment="1">
      <alignment/>
    </xf>
    <xf numFmtId="0" fontId="40" fillId="0" borderId="19" xfId="0" applyFont="1" applyBorder="1" applyAlignment="1">
      <alignment horizontal="center"/>
    </xf>
    <xf numFmtId="43" fontId="40" fillId="0" borderId="19" xfId="40" applyFont="1" applyBorder="1" applyAlignment="1">
      <alignment/>
    </xf>
    <xf numFmtId="0" fontId="38" fillId="0" borderId="19" xfId="0" applyFont="1" applyBorder="1" applyAlignment="1">
      <alignment horizontal="center"/>
    </xf>
    <xf numFmtId="43" fontId="38" fillId="0" borderId="19" xfId="40" applyFont="1" applyBorder="1" applyAlignment="1">
      <alignment/>
    </xf>
    <xf numFmtId="0" fontId="39" fillId="0" borderId="33" xfId="0" applyFont="1" applyBorder="1" applyAlignment="1">
      <alignment/>
    </xf>
    <xf numFmtId="43" fontId="6" fillId="0" borderId="41" xfId="34" applyFont="1" applyBorder="1" applyAlignment="1">
      <alignment/>
    </xf>
    <xf numFmtId="0" fontId="28" fillId="0" borderId="3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33" xfId="0" applyFont="1" applyBorder="1" applyAlignment="1">
      <alignment/>
    </xf>
    <xf numFmtId="43" fontId="17" fillId="0" borderId="33" xfId="40" applyFont="1" applyBorder="1" applyAlignment="1">
      <alignment/>
    </xf>
    <xf numFmtId="188" fontId="17" fillId="0" borderId="33" xfId="40" applyNumberFormat="1" applyFont="1" applyBorder="1" applyAlignment="1">
      <alignment/>
    </xf>
    <xf numFmtId="188" fontId="17" fillId="0" borderId="20" xfId="40" applyNumberFormat="1" applyFont="1" applyBorder="1" applyAlignment="1">
      <alignment/>
    </xf>
    <xf numFmtId="43" fontId="17" fillId="0" borderId="19" xfId="40" applyFont="1" applyBorder="1" applyAlignment="1">
      <alignment/>
    </xf>
    <xf numFmtId="43" fontId="17" fillId="0" borderId="0" xfId="40" applyFont="1" applyAlignment="1">
      <alignment/>
    </xf>
    <xf numFmtId="0" fontId="21" fillId="0" borderId="40" xfId="0" applyFont="1" applyBorder="1" applyAlignment="1">
      <alignment/>
    </xf>
    <xf numFmtId="0" fontId="21" fillId="0" borderId="36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16" fillId="0" borderId="25" xfId="0" applyFont="1" applyBorder="1" applyAlignment="1">
      <alignment/>
    </xf>
    <xf numFmtId="43" fontId="16" fillId="0" borderId="19" xfId="4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43" fontId="36" fillId="0" borderId="30" xfId="40" applyFont="1" applyBorder="1" applyAlignment="1">
      <alignment/>
    </xf>
    <xf numFmtId="43" fontId="36" fillId="0" borderId="12" xfId="40" applyNumberFormat="1" applyFont="1" applyBorder="1" applyAlignment="1">
      <alignment horizontal="center"/>
    </xf>
    <xf numFmtId="0" fontId="36" fillId="0" borderId="36" xfId="0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42" xfId="0" applyFont="1" applyBorder="1" applyAlignment="1">
      <alignment/>
    </xf>
    <xf numFmtId="43" fontId="36" fillId="0" borderId="36" xfId="40" applyFont="1" applyBorder="1" applyAlignment="1">
      <alignment/>
    </xf>
    <xf numFmtId="43" fontId="36" fillId="0" borderId="33" xfId="40" applyNumberFormat="1" applyFont="1" applyBorder="1" applyAlignment="1">
      <alignment horizontal="center"/>
    </xf>
    <xf numFmtId="43" fontId="35" fillId="0" borderId="43" xfId="0" applyNumberFormat="1" applyFont="1" applyBorder="1" applyAlignment="1">
      <alignment horizontal="center"/>
    </xf>
    <xf numFmtId="43" fontId="35" fillId="0" borderId="44" xfId="40" applyFont="1" applyBorder="1" applyAlignment="1">
      <alignment/>
    </xf>
    <xf numFmtId="43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43" fontId="36" fillId="0" borderId="0" xfId="40" applyFont="1" applyBorder="1" applyAlignment="1">
      <alignment/>
    </xf>
    <xf numFmtId="0" fontId="35" fillId="0" borderId="0" xfId="0" applyFont="1" applyAlignment="1">
      <alignment/>
    </xf>
    <xf numFmtId="43" fontId="36" fillId="0" borderId="0" xfId="40" applyFont="1" applyBorder="1" applyAlignment="1">
      <alignment horizontal="center"/>
    </xf>
    <xf numFmtId="43" fontId="36" fillId="0" borderId="0" xfId="40" applyNumberFormat="1" applyFont="1" applyBorder="1" applyAlignment="1">
      <alignment horizontal="center"/>
    </xf>
    <xf numFmtId="0" fontId="36" fillId="0" borderId="29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3" fillId="0" borderId="12" xfId="0" applyFont="1" applyBorder="1" applyAlignment="1">
      <alignment/>
    </xf>
    <xf numFmtId="0" fontId="36" fillId="0" borderId="30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45" xfId="0" applyFont="1" applyBorder="1" applyAlignment="1">
      <alignment/>
    </xf>
    <xf numFmtId="0" fontId="33" fillId="0" borderId="46" xfId="0" applyFont="1" applyBorder="1" applyAlignment="1">
      <alignment/>
    </xf>
    <xf numFmtId="43" fontId="36" fillId="0" borderId="34" xfId="40" applyFont="1" applyBorder="1" applyAlignment="1">
      <alignment/>
    </xf>
    <xf numFmtId="43" fontId="35" fillId="0" borderId="0" xfId="40" applyFont="1" applyBorder="1" applyAlignment="1">
      <alignment/>
    </xf>
    <xf numFmtId="0" fontId="42" fillId="0" borderId="0" xfId="0" applyFont="1" applyAlignment="1">
      <alignment/>
    </xf>
    <xf numFmtId="0" fontId="35" fillId="0" borderId="18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6" fillId="0" borderId="13" xfId="0" applyFont="1" applyBorder="1" applyAlignment="1">
      <alignment/>
    </xf>
    <xf numFmtId="43" fontId="36" fillId="0" borderId="13" xfId="40" applyFont="1" applyBorder="1" applyAlignment="1">
      <alignment/>
    </xf>
    <xf numFmtId="43" fontId="36" fillId="0" borderId="29" xfId="40" applyFont="1" applyBorder="1" applyAlignment="1">
      <alignment/>
    </xf>
    <xf numFmtId="43" fontId="36" fillId="0" borderId="13" xfId="40" applyNumberFormat="1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47" xfId="0" applyFont="1" applyBorder="1" applyAlignment="1">
      <alignment/>
    </xf>
    <xf numFmtId="43" fontId="36" fillId="0" borderId="14" xfId="40" applyFont="1" applyBorder="1" applyAlignment="1">
      <alignment/>
    </xf>
    <xf numFmtId="43" fontId="36" fillId="0" borderId="31" xfId="40" applyFont="1" applyBorder="1" applyAlignment="1">
      <alignment/>
    </xf>
    <xf numFmtId="0" fontId="36" fillId="0" borderId="48" xfId="0" applyFont="1" applyBorder="1" applyAlignment="1">
      <alignment/>
    </xf>
    <xf numFmtId="0" fontId="33" fillId="0" borderId="19" xfId="0" applyFont="1" applyBorder="1" applyAlignment="1">
      <alignment/>
    </xf>
    <xf numFmtId="43" fontId="36" fillId="0" borderId="19" xfId="40" applyFont="1" applyBorder="1" applyAlignment="1">
      <alignment/>
    </xf>
    <xf numFmtId="43" fontId="36" fillId="0" borderId="19" xfId="40" applyNumberFormat="1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43" fontId="35" fillId="0" borderId="49" xfId="0" applyNumberFormat="1" applyFont="1" applyBorder="1" applyAlignment="1">
      <alignment horizontal="center"/>
    </xf>
    <xf numFmtId="43" fontId="35" fillId="0" borderId="42" xfId="40" applyFont="1" applyBorder="1" applyAlignment="1">
      <alignment/>
    </xf>
    <xf numFmtId="0" fontId="28" fillId="0" borderId="0" xfId="0" applyFont="1" applyBorder="1" applyAlignment="1">
      <alignment horizontal="center"/>
    </xf>
    <xf numFmtId="188" fontId="28" fillId="0" borderId="0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0" fontId="17" fillId="0" borderId="50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43" fontId="17" fillId="0" borderId="40" xfId="40" applyFont="1" applyFill="1" applyBorder="1" applyAlignment="1">
      <alignment horizontal="center"/>
    </xf>
    <xf numFmtId="43" fontId="17" fillId="0" borderId="32" xfId="40" applyFont="1" applyFill="1" applyBorder="1" applyAlignment="1">
      <alignment horizontal="center"/>
    </xf>
    <xf numFmtId="0" fontId="34" fillId="0" borderId="0" xfId="36" applyFont="1" applyAlignment="1">
      <alignment horizontal="center"/>
      <protection/>
    </xf>
    <xf numFmtId="0" fontId="6" fillId="0" borderId="0" xfId="36" applyFont="1" applyAlignment="1">
      <alignment horizontal="center"/>
      <protection/>
    </xf>
    <xf numFmtId="0" fontId="5" fillId="0" borderId="0" xfId="36" applyFont="1" applyAlignment="1">
      <alignment horizontal="center" vertical="center"/>
      <protection/>
    </xf>
    <xf numFmtId="0" fontId="8" fillId="0" borderId="0" xfId="36" applyFont="1" applyAlignment="1">
      <alignment horizontal="center"/>
      <protection/>
    </xf>
    <xf numFmtId="0" fontId="18" fillId="0" borderId="0" xfId="36" applyFont="1" applyFill="1" applyAlignment="1">
      <alignment horizontal="center"/>
      <protection/>
    </xf>
    <xf numFmtId="43" fontId="17" fillId="0" borderId="50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3" fontId="11" fillId="0" borderId="50" xfId="34" applyFont="1" applyBorder="1" applyAlignment="1">
      <alignment horizontal="center"/>
    </xf>
    <xf numFmtId="43" fontId="11" fillId="0" borderId="48" xfId="34" applyFont="1" applyBorder="1" applyAlignment="1">
      <alignment horizontal="center"/>
    </xf>
    <xf numFmtId="0" fontId="11" fillId="0" borderId="50" xfId="36" applyFont="1" applyBorder="1" applyAlignment="1">
      <alignment horizontal="left"/>
      <protection/>
    </xf>
    <xf numFmtId="0" fontId="11" fillId="0" borderId="41" xfId="36" applyFont="1" applyBorder="1" applyAlignment="1">
      <alignment horizontal="left"/>
      <protection/>
    </xf>
    <xf numFmtId="0" fontId="11" fillId="0" borderId="48" xfId="36" applyFont="1" applyBorder="1" applyAlignment="1">
      <alignment horizontal="left"/>
      <protection/>
    </xf>
    <xf numFmtId="0" fontId="11" fillId="0" borderId="50" xfId="36" applyFont="1" applyBorder="1" applyAlignment="1">
      <alignment horizontal="center"/>
      <protection/>
    </xf>
    <xf numFmtId="0" fontId="11" fillId="0" borderId="48" xfId="36" applyFont="1" applyBorder="1" applyAlignment="1">
      <alignment horizontal="center"/>
      <protection/>
    </xf>
    <xf numFmtId="0" fontId="17" fillId="0" borderId="50" xfId="0" applyFont="1" applyBorder="1" applyAlignment="1">
      <alignment horizontal="center"/>
    </xf>
    <xf numFmtId="0" fontId="10" fillId="0" borderId="0" xfId="36" applyFont="1" applyAlignment="1">
      <alignment horizontal="center"/>
      <protection/>
    </xf>
    <xf numFmtId="0" fontId="11" fillId="0" borderId="41" xfId="36" applyFont="1" applyBorder="1" applyAlignment="1">
      <alignment horizontal="center"/>
      <protection/>
    </xf>
    <xf numFmtId="0" fontId="7" fillId="0" borderId="50" xfId="36" applyFont="1" applyBorder="1" applyAlignment="1">
      <alignment horizontal="center"/>
      <protection/>
    </xf>
    <xf numFmtId="0" fontId="7" fillId="0" borderId="41" xfId="36" applyFont="1" applyBorder="1" applyAlignment="1">
      <alignment horizontal="center"/>
      <protection/>
    </xf>
    <xf numFmtId="0" fontId="7" fillId="0" borderId="48" xfId="36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43" fontId="26" fillId="0" borderId="18" xfId="40" applyFont="1" applyBorder="1" applyAlignment="1">
      <alignment horizontal="center" vertical="center" wrapText="1"/>
    </xf>
    <xf numFmtId="43" fontId="26" fillId="0" borderId="20" xfId="40" applyFont="1" applyBorder="1" applyAlignment="1">
      <alignment horizontal="center" vertical="center" wrapText="1"/>
    </xf>
    <xf numFmtId="43" fontId="38" fillId="0" borderId="18" xfId="40" applyFont="1" applyBorder="1" applyAlignment="1">
      <alignment horizontal="center" vertical="center"/>
    </xf>
    <xf numFmtId="43" fontId="38" fillId="0" borderId="20" xfId="40" applyFont="1" applyBorder="1" applyAlignment="1">
      <alignment horizontal="center" vertical="center"/>
    </xf>
    <xf numFmtId="43" fontId="38" fillId="0" borderId="18" xfId="40" applyFont="1" applyBorder="1" applyAlignment="1">
      <alignment horizontal="center" vertical="center" wrapText="1"/>
    </xf>
    <xf numFmtId="43" fontId="38" fillId="0" borderId="20" xfId="4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3" fontId="26" fillId="0" borderId="18" xfId="40" applyFont="1" applyBorder="1" applyAlignment="1">
      <alignment horizontal="center" vertical="center"/>
    </xf>
    <xf numFmtId="43" fontId="26" fillId="0" borderId="20" xfId="4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7" fillId="0" borderId="50" xfId="40" applyFont="1" applyBorder="1" applyAlignment="1">
      <alignment horizontal="center"/>
    </xf>
    <xf numFmtId="43" fontId="17" fillId="0" borderId="48" xfId="4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43" fontId="11" fillId="0" borderId="0" xfId="34" applyFont="1" applyBorder="1" applyAlignment="1">
      <alignment horizontal="center"/>
    </xf>
    <xf numFmtId="0" fontId="11" fillId="0" borderId="0" xfId="36" applyFont="1" applyBorder="1" applyAlignment="1">
      <alignment horizontal="left"/>
      <protection/>
    </xf>
    <xf numFmtId="0" fontId="11" fillId="0" borderId="0" xfId="36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41" xfId="0" applyFont="1" applyBorder="1" applyAlignment="1">
      <alignment horizontal="center"/>
    </xf>
    <xf numFmtId="188" fontId="17" fillId="0" borderId="40" xfId="40" applyNumberFormat="1" applyFont="1" applyBorder="1" applyAlignment="1">
      <alignment horizontal="center"/>
    </xf>
    <xf numFmtId="188" fontId="17" fillId="0" borderId="32" xfId="40" applyNumberFormat="1" applyFont="1" applyBorder="1" applyAlignment="1">
      <alignment horizontal="center"/>
    </xf>
    <xf numFmtId="188" fontId="17" fillId="0" borderId="36" xfId="40" applyNumberFormat="1" applyFont="1" applyBorder="1" applyAlignment="1">
      <alignment horizontal="center"/>
    </xf>
    <xf numFmtId="188" fontId="17" fillId="0" borderId="34" xfId="40" applyNumberFormat="1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0" fontId="7" fillId="0" borderId="0" xfId="36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43" fontId="36" fillId="0" borderId="18" xfId="40" applyFont="1" applyBorder="1" applyAlignment="1">
      <alignment horizontal="center" vertical="center"/>
    </xf>
    <xf numFmtId="43" fontId="36" fillId="0" borderId="20" xfId="40" applyFont="1" applyBorder="1" applyAlignment="1">
      <alignment horizontal="center" vertical="center"/>
    </xf>
    <xf numFmtId="0" fontId="35" fillId="0" borderId="5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5" fillId="0" borderId="40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9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_การเงินปี 50" xfId="34"/>
    <cellStyle name="Normal 2" xfId="35"/>
    <cellStyle name="Normal_การเงินปี 50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zoomScalePageLayoutView="0" workbookViewId="0" topLeftCell="A1">
      <pane xSplit="2" ySplit="6" topLeftCell="L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16" sqref="Q116"/>
    </sheetView>
  </sheetViews>
  <sheetFormatPr defaultColWidth="13.421875" defaultRowHeight="12.75"/>
  <cols>
    <col min="1" max="1" width="2.57421875" style="105" customWidth="1"/>
    <col min="2" max="2" width="45.00390625" style="105" customWidth="1"/>
    <col min="3" max="3" width="7.8515625" style="89" bestFit="1" customWidth="1"/>
    <col min="4" max="5" width="13.421875" style="90" customWidth="1"/>
    <col min="6" max="6" width="15.00390625" style="30" customWidth="1"/>
    <col min="7" max="7" width="15.140625" style="31" customWidth="1"/>
    <col min="8" max="8" width="14.57421875" style="30" customWidth="1"/>
    <col min="9" max="9" width="14.8515625" style="31" customWidth="1"/>
    <col min="10" max="10" width="5.28125" style="31" customWidth="1"/>
    <col min="11" max="11" width="13.00390625" style="30" customWidth="1"/>
    <col min="12" max="12" width="3.57421875" style="30" customWidth="1"/>
    <col min="13" max="13" width="12.57421875" style="31" customWidth="1"/>
    <col min="14" max="14" width="5.140625" style="30" customWidth="1"/>
    <col min="15" max="15" width="13.421875" style="30" customWidth="1"/>
    <col min="16" max="16" width="4.57421875" style="53" customWidth="1"/>
    <col min="17" max="17" width="13.421875" style="31" customWidth="1"/>
    <col min="18" max="18" width="13.421875" style="30" customWidth="1"/>
    <col min="19" max="19" width="16.140625" style="32" customWidth="1"/>
    <col min="20" max="22" width="13.421875" style="30" customWidth="1"/>
    <col min="23" max="23" width="13.421875" style="31" customWidth="1"/>
    <col min="24" max="16384" width="13.421875" style="30" customWidth="1"/>
  </cols>
  <sheetData>
    <row r="1" spans="1:19" ht="23.25">
      <c r="A1" s="334" t="s">
        <v>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1:19" ht="23.25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23.25">
      <c r="A3" s="334" t="s">
        <v>142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23.25">
      <c r="A4" s="335" t="s">
        <v>465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ht="23.25">
      <c r="A5" s="340" t="s">
        <v>2</v>
      </c>
      <c r="B5" s="341"/>
      <c r="C5" s="58" t="s">
        <v>3</v>
      </c>
      <c r="D5" s="343" t="s">
        <v>246</v>
      </c>
      <c r="E5" s="344"/>
      <c r="F5" s="333" t="s">
        <v>4</v>
      </c>
      <c r="G5" s="333"/>
      <c r="H5" s="333" t="s">
        <v>247</v>
      </c>
      <c r="I5" s="333"/>
      <c r="J5" s="331" t="s">
        <v>62</v>
      </c>
      <c r="K5" s="342"/>
      <c r="L5" s="342"/>
      <c r="M5" s="332"/>
      <c r="N5" s="59"/>
      <c r="O5" s="333" t="s">
        <v>61</v>
      </c>
      <c r="P5" s="333"/>
      <c r="Q5" s="333"/>
      <c r="R5" s="331" t="s">
        <v>242</v>
      </c>
      <c r="S5" s="332"/>
    </row>
    <row r="6" spans="1:19" ht="23.25">
      <c r="A6" s="91"/>
      <c r="B6" s="92"/>
      <c r="C6" s="60"/>
      <c r="D6" s="61" t="s">
        <v>5</v>
      </c>
      <c r="E6" s="61" t="s">
        <v>6</v>
      </c>
      <c r="F6" s="59" t="s">
        <v>5</v>
      </c>
      <c r="G6" s="59" t="s">
        <v>6</v>
      </c>
      <c r="H6" s="59" t="s">
        <v>5</v>
      </c>
      <c r="I6" s="59" t="s">
        <v>6</v>
      </c>
      <c r="J6" s="59"/>
      <c r="K6" s="59"/>
      <c r="L6" s="59"/>
      <c r="M6" s="59"/>
      <c r="N6" s="59"/>
      <c r="O6" s="59" t="s">
        <v>5</v>
      </c>
      <c r="P6" s="59"/>
      <c r="Q6" s="61" t="s">
        <v>6</v>
      </c>
      <c r="R6" s="59" t="s">
        <v>5</v>
      </c>
      <c r="S6" s="62" t="s">
        <v>6</v>
      </c>
    </row>
    <row r="7" spans="1:19" ht="23.25">
      <c r="A7" s="93" t="s">
        <v>7</v>
      </c>
      <c r="B7" s="94"/>
      <c r="C7" s="63" t="s">
        <v>92</v>
      </c>
      <c r="D7" s="47">
        <v>5986</v>
      </c>
      <c r="E7" s="47"/>
      <c r="F7" s="43">
        <v>965032.99</v>
      </c>
      <c r="G7" s="43">
        <v>970379.99</v>
      </c>
      <c r="H7" s="43">
        <f>D7+F7-G7</f>
        <v>639</v>
      </c>
      <c r="I7" s="64"/>
      <c r="J7" s="57"/>
      <c r="K7" s="43"/>
      <c r="L7" s="57"/>
      <c r="M7" s="64"/>
      <c r="N7" s="64"/>
      <c r="O7" s="64"/>
      <c r="P7" s="54"/>
      <c r="Q7" s="64"/>
      <c r="R7" s="43">
        <f>H7+K7-M7</f>
        <v>639</v>
      </c>
      <c r="S7" s="65"/>
    </row>
    <row r="8" spans="1:19" ht="23.25">
      <c r="A8" s="95" t="s">
        <v>27</v>
      </c>
      <c r="B8" s="96"/>
      <c r="C8" s="66"/>
      <c r="D8" s="55"/>
      <c r="E8" s="67"/>
      <c r="F8" s="57"/>
      <c r="G8" s="57"/>
      <c r="H8" s="43"/>
      <c r="I8" s="57"/>
      <c r="J8" s="57"/>
      <c r="K8" s="43"/>
      <c r="L8" s="57"/>
      <c r="M8" s="57"/>
      <c r="N8" s="44"/>
      <c r="O8" s="57"/>
      <c r="P8" s="68"/>
      <c r="Q8" s="57"/>
      <c r="R8" s="43">
        <f aca="true" t="shared" si="0" ref="R8:R28">H8+K8-M8</f>
        <v>0</v>
      </c>
      <c r="S8" s="69"/>
    </row>
    <row r="9" spans="1:19" ht="23.25">
      <c r="A9" s="95" t="s">
        <v>69</v>
      </c>
      <c r="B9" s="96"/>
      <c r="C9" s="66"/>
      <c r="D9" s="55"/>
      <c r="E9" s="67"/>
      <c r="F9" s="57"/>
      <c r="G9" s="57"/>
      <c r="H9" s="43">
        <f aca="true" t="shared" si="1" ref="H9:H28">D9+F9-G9</f>
        <v>0</v>
      </c>
      <c r="I9" s="57"/>
      <c r="J9" s="57"/>
      <c r="K9" s="43"/>
      <c r="L9" s="57"/>
      <c r="M9" s="57"/>
      <c r="N9" s="44"/>
      <c r="O9" s="57"/>
      <c r="P9" s="68"/>
      <c r="Q9" s="57"/>
      <c r="R9" s="43">
        <f t="shared" si="0"/>
        <v>0</v>
      </c>
      <c r="S9" s="69"/>
    </row>
    <row r="10" spans="1:19" ht="23.25">
      <c r="A10" s="97"/>
      <c r="B10" s="51" t="s">
        <v>143</v>
      </c>
      <c r="C10" s="52" t="s">
        <v>93</v>
      </c>
      <c r="D10" s="55">
        <v>19145416.81</v>
      </c>
      <c r="E10" s="56"/>
      <c r="F10" s="43">
        <v>47884090.41</v>
      </c>
      <c r="G10" s="43">
        <v>50002545.62</v>
      </c>
      <c r="H10" s="43">
        <f t="shared" si="1"/>
        <v>17026961.6</v>
      </c>
      <c r="I10" s="43"/>
      <c r="J10" s="43"/>
      <c r="K10" s="43"/>
      <c r="L10" s="43"/>
      <c r="M10" s="43">
        <v>0</v>
      </c>
      <c r="N10" s="43"/>
      <c r="O10" s="43"/>
      <c r="P10" s="47"/>
      <c r="Q10" s="43"/>
      <c r="R10" s="43">
        <f t="shared" si="0"/>
        <v>17026961.6</v>
      </c>
      <c r="S10" s="70"/>
    </row>
    <row r="11" spans="1:19" ht="23.25">
      <c r="A11" s="97"/>
      <c r="B11" s="51" t="s">
        <v>464</v>
      </c>
      <c r="C11" s="52" t="s">
        <v>94</v>
      </c>
      <c r="D11" s="55">
        <v>11588606.99</v>
      </c>
      <c r="E11" s="56"/>
      <c r="F11" s="43">
        <v>94724.23</v>
      </c>
      <c r="G11" s="43">
        <v>0</v>
      </c>
      <c r="H11" s="43">
        <f t="shared" si="1"/>
        <v>11683331.22</v>
      </c>
      <c r="I11" s="43"/>
      <c r="J11" s="43"/>
      <c r="K11" s="43">
        <v>240516.88</v>
      </c>
      <c r="L11" s="43"/>
      <c r="M11" s="43"/>
      <c r="N11" s="43"/>
      <c r="O11" s="43"/>
      <c r="P11" s="47"/>
      <c r="Q11" s="43"/>
      <c r="R11" s="43">
        <f>H11+K11-M11</f>
        <v>11923848.100000001</v>
      </c>
      <c r="S11" s="70"/>
    </row>
    <row r="12" spans="1:19" ht="23.25">
      <c r="A12" s="97"/>
      <c r="B12" s="51" t="s">
        <v>144</v>
      </c>
      <c r="C12" s="52"/>
      <c r="D12" s="55">
        <v>10068163.21</v>
      </c>
      <c r="E12" s="56"/>
      <c r="F12" s="43">
        <v>2584960.59</v>
      </c>
      <c r="G12" s="43"/>
      <c r="H12" s="43">
        <f t="shared" si="1"/>
        <v>12653123.8</v>
      </c>
      <c r="I12" s="43"/>
      <c r="J12" s="43"/>
      <c r="K12" s="43"/>
      <c r="L12" s="43"/>
      <c r="M12" s="43"/>
      <c r="N12" s="43"/>
      <c r="O12" s="43"/>
      <c r="P12" s="47"/>
      <c r="Q12" s="43"/>
      <c r="R12" s="43">
        <f t="shared" si="0"/>
        <v>12653123.8</v>
      </c>
      <c r="S12" s="70"/>
    </row>
    <row r="13" spans="1:19" ht="23.25">
      <c r="A13" s="97" t="s">
        <v>70</v>
      </c>
      <c r="B13" s="51"/>
      <c r="C13" s="52"/>
      <c r="D13" s="55"/>
      <c r="E13" s="56"/>
      <c r="F13" s="43"/>
      <c r="G13" s="43"/>
      <c r="H13" s="43">
        <f t="shared" si="1"/>
        <v>0</v>
      </c>
      <c r="I13" s="43"/>
      <c r="J13" s="43"/>
      <c r="K13" s="43"/>
      <c r="L13" s="43"/>
      <c r="M13" s="43"/>
      <c r="N13" s="43"/>
      <c r="O13" s="43"/>
      <c r="P13" s="47"/>
      <c r="Q13" s="43"/>
      <c r="R13" s="43">
        <f t="shared" si="0"/>
        <v>0</v>
      </c>
      <c r="S13" s="70"/>
    </row>
    <row r="14" spans="1:19" ht="23.25">
      <c r="A14" s="97"/>
      <c r="B14" s="51" t="s">
        <v>145</v>
      </c>
      <c r="C14" s="52" t="s">
        <v>95</v>
      </c>
      <c r="D14" s="55">
        <v>2126781.88</v>
      </c>
      <c r="E14" s="56"/>
      <c r="F14" s="43">
        <v>31005269.14</v>
      </c>
      <c r="G14" s="43">
        <v>20076262.22</v>
      </c>
      <c r="H14" s="43">
        <f t="shared" si="1"/>
        <v>13055788.8</v>
      </c>
      <c r="I14" s="43"/>
      <c r="J14" s="43"/>
      <c r="K14" s="43"/>
      <c r="L14" s="43"/>
      <c r="M14" s="43"/>
      <c r="N14" s="43"/>
      <c r="O14" s="43"/>
      <c r="P14" s="47"/>
      <c r="Q14" s="43"/>
      <c r="R14" s="43">
        <f t="shared" si="0"/>
        <v>13055788.8</v>
      </c>
      <c r="S14" s="70"/>
    </row>
    <row r="15" spans="1:19" ht="23.25">
      <c r="A15" s="97"/>
      <c r="B15" s="51" t="s">
        <v>146</v>
      </c>
      <c r="C15" s="52"/>
      <c r="D15" s="55">
        <v>500721.66</v>
      </c>
      <c r="E15" s="56"/>
      <c r="F15" s="43">
        <v>25379.5</v>
      </c>
      <c r="G15" s="43"/>
      <c r="H15" s="43">
        <f t="shared" si="1"/>
        <v>526101.1599999999</v>
      </c>
      <c r="I15" s="43"/>
      <c r="J15" s="43"/>
      <c r="K15" s="43"/>
      <c r="L15" s="43"/>
      <c r="M15" s="43"/>
      <c r="N15" s="43"/>
      <c r="O15" s="43"/>
      <c r="P15" s="47"/>
      <c r="Q15" s="43"/>
      <c r="R15" s="43">
        <f t="shared" si="0"/>
        <v>526101.1599999999</v>
      </c>
      <c r="S15" s="70"/>
    </row>
    <row r="16" spans="1:19" ht="23.25">
      <c r="A16" s="336" t="s">
        <v>147</v>
      </c>
      <c r="B16" s="337"/>
      <c r="C16" s="52"/>
      <c r="D16" s="55"/>
      <c r="E16" s="56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7"/>
      <c r="Q16" s="43"/>
      <c r="R16" s="43"/>
      <c r="S16" s="70"/>
    </row>
    <row r="17" spans="1:19" ht="23.25">
      <c r="A17" s="97"/>
      <c r="B17" s="51" t="s">
        <v>237</v>
      </c>
      <c r="C17" s="52"/>
      <c r="D17" s="55">
        <v>12891963.98</v>
      </c>
      <c r="E17" s="56"/>
      <c r="F17" s="43">
        <v>0</v>
      </c>
      <c r="G17" s="43">
        <v>0</v>
      </c>
      <c r="H17" s="43">
        <f t="shared" si="1"/>
        <v>12891963.98</v>
      </c>
      <c r="I17" s="43"/>
      <c r="J17" s="43"/>
      <c r="K17" s="43"/>
      <c r="L17" s="43"/>
      <c r="M17" s="43"/>
      <c r="N17" s="43"/>
      <c r="O17" s="43"/>
      <c r="P17" s="47"/>
      <c r="Q17" s="43"/>
      <c r="R17" s="43">
        <f t="shared" si="0"/>
        <v>12891963.98</v>
      </c>
      <c r="S17" s="70"/>
    </row>
    <row r="18" spans="1:19" ht="23.25">
      <c r="A18" s="97"/>
      <c r="B18" s="98" t="s">
        <v>227</v>
      </c>
      <c r="C18" s="52"/>
      <c r="D18" s="55"/>
      <c r="E18" s="56"/>
      <c r="F18" s="43">
        <v>0</v>
      </c>
      <c r="G18" s="43"/>
      <c r="H18" s="43">
        <f t="shared" si="1"/>
        <v>0</v>
      </c>
      <c r="I18" s="43"/>
      <c r="J18" s="43"/>
      <c r="K18" s="43"/>
      <c r="L18" s="43"/>
      <c r="M18" s="43"/>
      <c r="N18" s="43"/>
      <c r="O18" s="43"/>
      <c r="P18" s="47"/>
      <c r="Q18" s="43"/>
      <c r="R18" s="43">
        <f t="shared" si="0"/>
        <v>0</v>
      </c>
      <c r="S18" s="70"/>
    </row>
    <row r="19" spans="1:19" ht="23.25">
      <c r="A19" s="97"/>
      <c r="B19" s="98" t="s">
        <v>150</v>
      </c>
      <c r="C19" s="52"/>
      <c r="D19" s="55">
        <v>648542.94</v>
      </c>
      <c r="E19" s="56"/>
      <c r="F19" s="43">
        <v>88645.79</v>
      </c>
      <c r="G19" s="43"/>
      <c r="H19" s="43">
        <f t="shared" si="1"/>
        <v>737188.73</v>
      </c>
      <c r="I19" s="43"/>
      <c r="J19" s="43"/>
      <c r="K19" s="43">
        <v>3701.19</v>
      </c>
      <c r="L19" s="43"/>
      <c r="M19" s="43"/>
      <c r="N19" s="43"/>
      <c r="O19" s="43"/>
      <c r="P19" s="47"/>
      <c r="Q19" s="43"/>
      <c r="R19" s="43">
        <f>H19+K19-M19</f>
        <v>740889.9199999999</v>
      </c>
      <c r="S19" s="70"/>
    </row>
    <row r="20" spans="1:19" ht="23.25">
      <c r="A20" s="97" t="s">
        <v>148</v>
      </c>
      <c r="B20" s="98"/>
      <c r="C20" s="52"/>
      <c r="D20" s="55"/>
      <c r="E20" s="56"/>
      <c r="F20" s="43"/>
      <c r="G20" s="43"/>
      <c r="H20" s="43">
        <f t="shared" si="1"/>
        <v>0</v>
      </c>
      <c r="I20" s="43"/>
      <c r="J20" s="43"/>
      <c r="K20" s="43"/>
      <c r="L20" s="43"/>
      <c r="M20" s="43"/>
      <c r="N20" s="43"/>
      <c r="O20" s="43"/>
      <c r="P20" s="47"/>
      <c r="Q20" s="43"/>
      <c r="R20" s="43">
        <f t="shared" si="0"/>
        <v>0</v>
      </c>
      <c r="S20" s="70"/>
    </row>
    <row r="21" spans="1:19" ht="23.25">
      <c r="A21" s="97"/>
      <c r="B21" s="98" t="s">
        <v>149</v>
      </c>
      <c r="C21" s="52"/>
      <c r="D21" s="47">
        <v>1178883.66</v>
      </c>
      <c r="E21" s="47"/>
      <c r="F21" s="43">
        <v>61791.69</v>
      </c>
      <c r="G21" s="43"/>
      <c r="H21" s="43">
        <f t="shared" si="1"/>
        <v>1240675.3499999999</v>
      </c>
      <c r="I21" s="43"/>
      <c r="J21" s="43"/>
      <c r="K21" s="43"/>
      <c r="L21" s="43"/>
      <c r="M21" s="43"/>
      <c r="N21" s="71"/>
      <c r="O21" s="43"/>
      <c r="P21" s="71"/>
      <c r="Q21" s="43"/>
      <c r="R21" s="43">
        <f t="shared" si="0"/>
        <v>1240675.3499999999</v>
      </c>
      <c r="S21" s="70"/>
    </row>
    <row r="22" spans="1:19" ht="23.25">
      <c r="A22" s="97" t="s">
        <v>71</v>
      </c>
      <c r="B22" s="98"/>
      <c r="C22" s="52" t="s">
        <v>98</v>
      </c>
      <c r="D22" s="47">
        <v>51798</v>
      </c>
      <c r="E22" s="47"/>
      <c r="F22" s="43">
        <v>17272</v>
      </c>
      <c r="G22" s="43">
        <v>9554</v>
      </c>
      <c r="H22" s="43">
        <f t="shared" si="1"/>
        <v>59516</v>
      </c>
      <c r="I22" s="43"/>
      <c r="J22" s="43"/>
      <c r="K22" s="43"/>
      <c r="L22" s="73">
        <v>3</v>
      </c>
      <c r="M22" s="43">
        <v>0</v>
      </c>
      <c r="N22" s="43"/>
      <c r="O22" s="43"/>
      <c r="P22" s="47"/>
      <c r="Q22" s="43"/>
      <c r="R22" s="43">
        <f t="shared" si="0"/>
        <v>59516</v>
      </c>
      <c r="S22" s="70"/>
    </row>
    <row r="23" spans="1:19" ht="23.25">
      <c r="A23" s="97" t="s">
        <v>72</v>
      </c>
      <c r="B23" s="98"/>
      <c r="C23" s="52" t="s">
        <v>96</v>
      </c>
      <c r="D23" s="47">
        <v>144062.52</v>
      </c>
      <c r="E23" s="47"/>
      <c r="F23" s="43">
        <v>51283.58</v>
      </c>
      <c r="G23" s="43">
        <v>45331.78</v>
      </c>
      <c r="H23" s="43">
        <f t="shared" si="1"/>
        <v>150014.31999999998</v>
      </c>
      <c r="I23" s="43"/>
      <c r="J23" s="43"/>
      <c r="K23" s="43"/>
      <c r="L23" s="43"/>
      <c r="M23" s="43">
        <v>2119.46</v>
      </c>
      <c r="N23" s="43"/>
      <c r="O23" s="43"/>
      <c r="P23" s="47"/>
      <c r="Q23" s="43"/>
      <c r="R23" s="43">
        <f>H23+K23-M23</f>
        <v>147894.86</v>
      </c>
      <c r="S23" s="70"/>
    </row>
    <row r="24" spans="1:19" ht="23.25">
      <c r="A24" s="97" t="s">
        <v>73</v>
      </c>
      <c r="B24" s="98"/>
      <c r="C24" s="52" t="s">
        <v>97</v>
      </c>
      <c r="D24" s="47">
        <v>800</v>
      </c>
      <c r="E24" s="47"/>
      <c r="F24" s="43">
        <v>1816</v>
      </c>
      <c r="G24" s="43">
        <v>0</v>
      </c>
      <c r="H24" s="43">
        <f t="shared" si="1"/>
        <v>2616</v>
      </c>
      <c r="I24" s="43"/>
      <c r="J24" s="43"/>
      <c r="K24" s="43"/>
      <c r="L24" s="43"/>
      <c r="M24" s="43"/>
      <c r="N24" s="43"/>
      <c r="O24" s="43"/>
      <c r="P24" s="47"/>
      <c r="Q24" s="43"/>
      <c r="R24" s="43">
        <f t="shared" si="0"/>
        <v>2616</v>
      </c>
      <c r="S24" s="70"/>
    </row>
    <row r="25" spans="1:19" ht="23.25">
      <c r="A25" s="97" t="s">
        <v>26</v>
      </c>
      <c r="B25" s="51"/>
      <c r="C25" s="52" t="s">
        <v>99</v>
      </c>
      <c r="D25" s="47">
        <v>77800</v>
      </c>
      <c r="E25" s="47"/>
      <c r="F25" s="43">
        <v>772226</v>
      </c>
      <c r="G25" s="43">
        <v>772226</v>
      </c>
      <c r="H25" s="43">
        <f t="shared" si="1"/>
        <v>77800</v>
      </c>
      <c r="I25" s="43"/>
      <c r="J25" s="43"/>
      <c r="K25" s="43"/>
      <c r="L25" s="43"/>
      <c r="M25" s="43"/>
      <c r="N25" s="43"/>
      <c r="O25" s="43"/>
      <c r="P25" s="72"/>
      <c r="Q25" s="43"/>
      <c r="R25" s="43">
        <f t="shared" si="0"/>
        <v>77800</v>
      </c>
      <c r="S25" s="70"/>
    </row>
    <row r="26" spans="1:19" ht="23.25">
      <c r="A26" s="97" t="s">
        <v>30</v>
      </c>
      <c r="B26" s="51"/>
      <c r="C26" s="52" t="s">
        <v>100</v>
      </c>
      <c r="D26" s="47"/>
      <c r="E26" s="47"/>
      <c r="F26" s="43">
        <v>0</v>
      </c>
      <c r="G26" s="43">
        <v>0</v>
      </c>
      <c r="H26" s="43">
        <f t="shared" si="1"/>
        <v>0</v>
      </c>
      <c r="I26" s="43"/>
      <c r="J26" s="43"/>
      <c r="K26" s="43"/>
      <c r="L26" s="43"/>
      <c r="M26" s="43"/>
      <c r="N26" s="43"/>
      <c r="O26" s="43"/>
      <c r="P26" s="72"/>
      <c r="Q26" s="43"/>
      <c r="R26" s="43">
        <f t="shared" si="0"/>
        <v>0</v>
      </c>
      <c r="S26" s="70"/>
    </row>
    <row r="27" spans="1:19" ht="23.25">
      <c r="A27" s="97" t="s">
        <v>360</v>
      </c>
      <c r="B27" s="51"/>
      <c r="C27" s="52" t="s">
        <v>101</v>
      </c>
      <c r="D27" s="47">
        <v>21181</v>
      </c>
      <c r="E27" s="47"/>
      <c r="F27" s="43">
        <v>0</v>
      </c>
      <c r="G27" s="43">
        <v>21181</v>
      </c>
      <c r="H27" s="43">
        <f t="shared" si="1"/>
        <v>0</v>
      </c>
      <c r="I27" s="43"/>
      <c r="J27" s="73">
        <v>2</v>
      </c>
      <c r="K27" s="43">
        <v>240000</v>
      </c>
      <c r="L27" s="71"/>
      <c r="M27" s="43"/>
      <c r="N27" s="43"/>
      <c r="O27" s="43"/>
      <c r="P27" s="72"/>
      <c r="Q27" s="43"/>
      <c r="R27" s="43">
        <f t="shared" si="0"/>
        <v>240000</v>
      </c>
      <c r="S27" s="70"/>
    </row>
    <row r="28" spans="1:19" ht="23.25">
      <c r="A28" s="97" t="s">
        <v>122</v>
      </c>
      <c r="B28" s="51"/>
      <c r="C28" s="52" t="s">
        <v>123</v>
      </c>
      <c r="D28" s="47"/>
      <c r="E28" s="47"/>
      <c r="F28" s="43"/>
      <c r="G28" s="43"/>
      <c r="H28" s="43">
        <f t="shared" si="1"/>
        <v>0</v>
      </c>
      <c r="I28" s="43"/>
      <c r="J28" s="43"/>
      <c r="K28" s="43"/>
      <c r="L28" s="71"/>
      <c r="M28" s="43"/>
      <c r="N28" s="43"/>
      <c r="O28" s="43"/>
      <c r="P28" s="72"/>
      <c r="Q28" s="43"/>
      <c r="R28" s="43">
        <f t="shared" si="0"/>
        <v>0</v>
      </c>
      <c r="S28" s="70"/>
    </row>
    <row r="29" spans="1:20" ht="23.25">
      <c r="A29" s="97" t="s">
        <v>35</v>
      </c>
      <c r="B29" s="51"/>
      <c r="C29" s="52" t="s">
        <v>110</v>
      </c>
      <c r="D29" s="47"/>
      <c r="E29" s="47"/>
      <c r="F29" s="43"/>
      <c r="G29" s="43"/>
      <c r="H29" s="43">
        <f>E29+G29-F29</f>
        <v>0</v>
      </c>
      <c r="I29" s="43"/>
      <c r="J29" s="43"/>
      <c r="K29" s="43"/>
      <c r="L29" s="43"/>
      <c r="M29" s="43"/>
      <c r="N29" s="73"/>
      <c r="O29" s="43"/>
      <c r="P29" s="47"/>
      <c r="Q29" s="43"/>
      <c r="R29" s="43"/>
      <c r="S29" s="70">
        <f aca="true" t="shared" si="2" ref="S29:S34">I29+M29-K29</f>
        <v>0</v>
      </c>
      <c r="T29" s="32">
        <f>460000-S29</f>
        <v>460000</v>
      </c>
    </row>
    <row r="30" spans="1:19" ht="23.25" hidden="1">
      <c r="A30" s="97" t="s">
        <v>74</v>
      </c>
      <c r="B30" s="51"/>
      <c r="C30" s="52" t="s">
        <v>104</v>
      </c>
      <c r="D30" s="47"/>
      <c r="E30" s="47"/>
      <c r="F30" s="43"/>
      <c r="G30" s="43"/>
      <c r="H30" s="43"/>
      <c r="I30" s="43">
        <f aca="true" t="shared" si="3" ref="I30:I36">E30+G30-F30</f>
        <v>0</v>
      </c>
      <c r="J30" s="43"/>
      <c r="K30" s="43"/>
      <c r="L30" s="43"/>
      <c r="M30" s="43"/>
      <c r="N30" s="73"/>
      <c r="O30" s="43"/>
      <c r="P30" s="44"/>
      <c r="Q30" s="43"/>
      <c r="R30" s="43"/>
      <c r="S30" s="70">
        <f t="shared" si="2"/>
        <v>0</v>
      </c>
    </row>
    <row r="31" spans="1:19" ht="23.25">
      <c r="A31" s="97" t="s">
        <v>75</v>
      </c>
      <c r="B31" s="98"/>
      <c r="C31" s="52" t="s">
        <v>105</v>
      </c>
      <c r="D31" s="47"/>
      <c r="E31" s="47">
        <v>2541000</v>
      </c>
      <c r="F31" s="43">
        <v>2541000</v>
      </c>
      <c r="G31" s="43">
        <v>2253824</v>
      </c>
      <c r="H31" s="43"/>
      <c r="I31" s="43">
        <f t="shared" si="3"/>
        <v>2253824</v>
      </c>
      <c r="J31" s="43"/>
      <c r="K31" s="43"/>
      <c r="L31" s="43"/>
      <c r="M31" s="43"/>
      <c r="N31" s="73"/>
      <c r="O31" s="43"/>
      <c r="P31" s="44"/>
      <c r="Q31" s="43"/>
      <c r="R31" s="43"/>
      <c r="S31" s="70">
        <f t="shared" si="2"/>
        <v>2253824</v>
      </c>
    </row>
    <row r="32" spans="1:19" ht="23.25">
      <c r="A32" s="97" t="s">
        <v>33</v>
      </c>
      <c r="B32" s="98"/>
      <c r="C32" s="52" t="s">
        <v>103</v>
      </c>
      <c r="D32" s="47"/>
      <c r="E32" s="47">
        <v>328560.97</v>
      </c>
      <c r="F32" s="43">
        <v>0</v>
      </c>
      <c r="G32" s="43">
        <v>0</v>
      </c>
      <c r="H32" s="43"/>
      <c r="I32" s="43">
        <f t="shared" si="3"/>
        <v>328560.97</v>
      </c>
      <c r="J32" s="73">
        <v>1</v>
      </c>
      <c r="K32" s="43">
        <v>0</v>
      </c>
      <c r="L32" s="73">
        <v>2</v>
      </c>
      <c r="M32" s="43">
        <v>0</v>
      </c>
      <c r="N32" s="43"/>
      <c r="O32" s="43"/>
      <c r="P32" s="47"/>
      <c r="Q32" s="43"/>
      <c r="R32" s="43"/>
      <c r="S32" s="70">
        <f>I32+M32-K32</f>
        <v>328560.97</v>
      </c>
    </row>
    <row r="33" spans="1:20" ht="23.25">
      <c r="A33" s="97" t="s">
        <v>28</v>
      </c>
      <c r="B33" s="98"/>
      <c r="C33" s="52" t="s">
        <v>102</v>
      </c>
      <c r="D33" s="47"/>
      <c r="E33" s="47">
        <v>77800</v>
      </c>
      <c r="F33" s="43"/>
      <c r="G33" s="43"/>
      <c r="H33" s="43"/>
      <c r="I33" s="43">
        <f t="shared" si="3"/>
        <v>77800</v>
      </c>
      <c r="J33" s="43"/>
      <c r="K33" s="43"/>
      <c r="L33" s="43"/>
      <c r="M33" s="43"/>
      <c r="N33" s="43"/>
      <c r="O33" s="43"/>
      <c r="P33" s="47"/>
      <c r="Q33" s="43"/>
      <c r="R33" s="43"/>
      <c r="S33" s="70">
        <f t="shared" si="2"/>
        <v>77800</v>
      </c>
      <c r="T33" s="30">
        <f>3401.14</f>
        <v>3401.14</v>
      </c>
    </row>
    <row r="34" spans="1:23" ht="23.25" customHeight="1">
      <c r="A34" s="97" t="s">
        <v>25</v>
      </c>
      <c r="B34" s="99"/>
      <c r="C34" s="74" t="s">
        <v>106</v>
      </c>
      <c r="D34" s="75"/>
      <c r="E34" s="75">
        <v>0</v>
      </c>
      <c r="F34" s="75">
        <v>0</v>
      </c>
      <c r="G34" s="76">
        <v>0</v>
      </c>
      <c r="H34" s="43"/>
      <c r="I34" s="43">
        <f t="shared" si="3"/>
        <v>0</v>
      </c>
      <c r="J34" s="43"/>
      <c r="K34" s="75"/>
      <c r="L34" s="75"/>
      <c r="M34" s="43"/>
      <c r="N34" s="75"/>
      <c r="O34" s="75"/>
      <c r="P34" s="77"/>
      <c r="Q34" s="42"/>
      <c r="R34" s="78"/>
      <c r="S34" s="70">
        <f t="shared" si="2"/>
        <v>0</v>
      </c>
      <c r="T34" s="30">
        <f>12685.94+3401.14</f>
        <v>16087.08</v>
      </c>
      <c r="W34" s="30"/>
    </row>
    <row r="35" spans="1:23" ht="23.25" customHeight="1">
      <c r="A35" s="97" t="s">
        <v>9</v>
      </c>
      <c r="B35" s="99"/>
      <c r="C35" s="74" t="s">
        <v>111</v>
      </c>
      <c r="D35" s="75"/>
      <c r="E35" s="75">
        <v>26717778.32</v>
      </c>
      <c r="F35" s="75">
        <v>306643.38</v>
      </c>
      <c r="G35" s="76">
        <v>131320.96</v>
      </c>
      <c r="H35" s="43"/>
      <c r="I35" s="43">
        <f>SUM(E35-F35+G35)</f>
        <v>26542455.900000002</v>
      </c>
      <c r="J35" s="108"/>
      <c r="K35" s="43"/>
      <c r="L35" s="108">
        <v>0</v>
      </c>
      <c r="M35" s="43">
        <v>124177.23</v>
      </c>
      <c r="N35" s="41">
        <v>5</v>
      </c>
      <c r="O35" s="28">
        <v>3105114.53</v>
      </c>
      <c r="P35" s="41">
        <v>4</v>
      </c>
      <c r="Q35" s="79">
        <v>12420458.1</v>
      </c>
      <c r="R35" s="78"/>
      <c r="S35" s="70">
        <f>SUM(I35+Q35-O35+M35)</f>
        <v>35981976.699999996</v>
      </c>
      <c r="W35" s="30"/>
    </row>
    <row r="36" spans="1:23" ht="23.25" customHeight="1">
      <c r="A36" s="97" t="s">
        <v>76</v>
      </c>
      <c r="B36" s="99"/>
      <c r="C36" s="74"/>
      <c r="D36" s="75"/>
      <c r="E36" s="75">
        <v>27624865.21</v>
      </c>
      <c r="F36" s="75">
        <v>0</v>
      </c>
      <c r="G36" s="76">
        <v>0</v>
      </c>
      <c r="H36" s="43"/>
      <c r="I36" s="43">
        <f t="shared" si="3"/>
        <v>27624865.21</v>
      </c>
      <c r="J36" s="43"/>
      <c r="K36" s="75"/>
      <c r="L36" s="75"/>
      <c r="M36" s="43"/>
      <c r="N36" s="75"/>
      <c r="O36" s="75"/>
      <c r="P36" s="41">
        <v>5</v>
      </c>
      <c r="Q36" s="28">
        <f>Q35*25%</f>
        <v>3105114.525</v>
      </c>
      <c r="R36" s="78"/>
      <c r="S36" s="70">
        <f>SUM(I36+Q36)</f>
        <v>30729979.735</v>
      </c>
      <c r="W36" s="30"/>
    </row>
    <row r="37" spans="1:20" ht="23.25">
      <c r="A37" s="100" t="s">
        <v>36</v>
      </c>
      <c r="B37" s="51"/>
      <c r="C37" s="52"/>
      <c r="D37" s="47"/>
      <c r="E37" s="47"/>
      <c r="F37" s="43"/>
      <c r="G37" s="43"/>
      <c r="H37" s="43"/>
      <c r="I37" s="43"/>
      <c r="J37" s="43"/>
      <c r="K37" s="43"/>
      <c r="L37" s="43"/>
      <c r="M37" s="43"/>
      <c r="N37" s="72"/>
      <c r="O37" s="43"/>
      <c r="P37" s="44"/>
      <c r="Q37" s="57"/>
      <c r="R37" s="80"/>
      <c r="S37" s="70"/>
      <c r="T37" s="32">
        <f>2680475.73-S37</f>
        <v>2680475.73</v>
      </c>
    </row>
    <row r="38" spans="1:19" ht="23.25">
      <c r="A38" s="97"/>
      <c r="B38" s="51" t="s">
        <v>77</v>
      </c>
      <c r="C38" s="52" t="s">
        <v>107</v>
      </c>
      <c r="D38" s="47"/>
      <c r="E38" s="47">
        <v>28332.79</v>
      </c>
      <c r="F38" s="43">
        <v>139382.58</v>
      </c>
      <c r="G38" s="43">
        <v>118923.05</v>
      </c>
      <c r="H38" s="143"/>
      <c r="I38" s="43">
        <f>E38+G38-F38</f>
        <v>7873.260000000009</v>
      </c>
      <c r="J38" s="43"/>
      <c r="K38" s="43"/>
      <c r="L38" s="43"/>
      <c r="M38" s="43"/>
      <c r="N38" s="43"/>
      <c r="O38" s="43"/>
      <c r="P38" s="72"/>
      <c r="Q38" s="70"/>
      <c r="R38" s="43"/>
      <c r="S38" s="70">
        <f>I38+M38-K38</f>
        <v>7873.260000000009</v>
      </c>
    </row>
    <row r="39" spans="1:19" ht="23.25">
      <c r="A39" s="97"/>
      <c r="B39" s="98" t="s">
        <v>46</v>
      </c>
      <c r="C39" s="52" t="s">
        <v>152</v>
      </c>
      <c r="D39" s="47"/>
      <c r="E39" s="47">
        <v>548600</v>
      </c>
      <c r="F39" s="43">
        <v>330950</v>
      </c>
      <c r="G39" s="43">
        <v>112825</v>
      </c>
      <c r="H39" s="43"/>
      <c r="I39" s="43">
        <f aca="true" t="shared" si="4" ref="I39:I49">E39+G39-F39</f>
        <v>330475</v>
      </c>
      <c r="J39" s="73"/>
      <c r="K39" s="43"/>
      <c r="L39" s="73"/>
      <c r="M39" s="43"/>
      <c r="N39" s="43"/>
      <c r="O39" s="43"/>
      <c r="P39" s="72"/>
      <c r="Q39" s="43"/>
      <c r="R39" s="43"/>
      <c r="S39" s="70">
        <f>I39+M39-K39</f>
        <v>330475</v>
      </c>
    </row>
    <row r="40" spans="1:19" ht="23.25">
      <c r="A40" s="100"/>
      <c r="B40" s="51" t="s">
        <v>109</v>
      </c>
      <c r="C40" s="52" t="s">
        <v>153</v>
      </c>
      <c r="D40" s="47"/>
      <c r="E40" s="47">
        <v>26906.42</v>
      </c>
      <c r="F40" s="43">
        <v>0</v>
      </c>
      <c r="G40" s="43">
        <v>7416.9</v>
      </c>
      <c r="H40" s="43"/>
      <c r="I40" s="43">
        <f t="shared" si="4"/>
        <v>34323.32</v>
      </c>
      <c r="J40" s="43"/>
      <c r="K40" s="43"/>
      <c r="L40" s="43"/>
      <c r="M40" s="43">
        <v>206.3</v>
      </c>
      <c r="N40" s="73"/>
      <c r="O40" s="43"/>
      <c r="P40" s="47"/>
      <c r="Q40" s="43"/>
      <c r="R40" s="70"/>
      <c r="S40" s="70">
        <f>I40+M40-K40</f>
        <v>34529.62</v>
      </c>
    </row>
    <row r="41" spans="1:20" ht="23.25">
      <c r="A41" s="100"/>
      <c r="B41" s="51" t="s">
        <v>151</v>
      </c>
      <c r="C41" s="52" t="s">
        <v>108</v>
      </c>
      <c r="D41" s="47"/>
      <c r="E41" s="47">
        <v>32171.28</v>
      </c>
      <c r="F41" s="43">
        <v>0</v>
      </c>
      <c r="G41" s="43">
        <v>8900.28</v>
      </c>
      <c r="H41" s="43"/>
      <c r="I41" s="43">
        <f t="shared" si="4"/>
        <v>41071.56</v>
      </c>
      <c r="J41" s="43"/>
      <c r="K41" s="43"/>
      <c r="L41" s="43"/>
      <c r="M41" s="43">
        <v>247.56</v>
      </c>
      <c r="N41" s="73"/>
      <c r="O41" s="43"/>
      <c r="P41" s="47"/>
      <c r="Q41" s="43"/>
      <c r="R41" s="43"/>
      <c r="S41" s="70">
        <f aca="true" t="shared" si="5" ref="S41:S49">I41+M41-K41</f>
        <v>41319.119999999995</v>
      </c>
      <c r="T41" s="31"/>
    </row>
    <row r="42" spans="1:20" ht="23.25">
      <c r="A42" s="97"/>
      <c r="B42" s="51" t="s">
        <v>124</v>
      </c>
      <c r="C42" s="52" t="s">
        <v>154</v>
      </c>
      <c r="D42" s="47"/>
      <c r="E42" s="47">
        <v>500721.66</v>
      </c>
      <c r="F42" s="43"/>
      <c r="G42" s="43">
        <v>25379.5</v>
      </c>
      <c r="H42" s="43"/>
      <c r="I42" s="43">
        <f t="shared" si="4"/>
        <v>526101.1599999999</v>
      </c>
      <c r="J42" s="43"/>
      <c r="K42" s="43"/>
      <c r="L42" s="43"/>
      <c r="M42" s="43">
        <v>240000</v>
      </c>
      <c r="N42" s="73"/>
      <c r="O42" s="43"/>
      <c r="P42" s="47"/>
      <c r="Q42" s="43" t="s">
        <v>225</v>
      </c>
      <c r="R42" s="43"/>
      <c r="S42" s="70">
        <f t="shared" si="5"/>
        <v>766101.1599999999</v>
      </c>
      <c r="T42" s="30" t="s">
        <v>224</v>
      </c>
    </row>
    <row r="43" spans="1:19" ht="23.25">
      <c r="A43" s="97"/>
      <c r="B43" s="51" t="s">
        <v>174</v>
      </c>
      <c r="C43" s="52"/>
      <c r="D43" s="47"/>
      <c r="E43" s="47">
        <v>3050</v>
      </c>
      <c r="F43" s="43">
        <v>6650</v>
      </c>
      <c r="G43" s="43">
        <v>6800</v>
      </c>
      <c r="H43" s="143"/>
      <c r="I43" s="43">
        <f t="shared" si="4"/>
        <v>3200</v>
      </c>
      <c r="J43" s="43"/>
      <c r="K43" s="43"/>
      <c r="L43" s="43"/>
      <c r="M43" s="43"/>
      <c r="N43" s="73"/>
      <c r="O43" s="43"/>
      <c r="P43" s="47"/>
      <c r="Q43" s="43"/>
      <c r="R43" s="43"/>
      <c r="S43" s="70">
        <f t="shared" si="5"/>
        <v>3200</v>
      </c>
    </row>
    <row r="44" spans="1:19" ht="23.25">
      <c r="A44" s="97"/>
      <c r="B44" s="51" t="s">
        <v>175</v>
      </c>
      <c r="C44" s="52"/>
      <c r="D44" s="47"/>
      <c r="E44" s="47">
        <v>3000</v>
      </c>
      <c r="F44" s="143"/>
      <c r="G44" s="143">
        <v>0</v>
      </c>
      <c r="H44" s="143"/>
      <c r="I44" s="43">
        <f t="shared" si="4"/>
        <v>3000</v>
      </c>
      <c r="J44" s="43"/>
      <c r="K44" s="43"/>
      <c r="L44" s="43"/>
      <c r="M44" s="43"/>
      <c r="N44" s="73"/>
      <c r="O44" s="43"/>
      <c r="P44" s="47"/>
      <c r="Q44" s="43"/>
      <c r="R44" s="43"/>
      <c r="S44" s="70">
        <f t="shared" si="5"/>
        <v>3000</v>
      </c>
    </row>
    <row r="45" spans="1:19" ht="23.25">
      <c r="A45" s="97"/>
      <c r="B45" s="51" t="s">
        <v>184</v>
      </c>
      <c r="C45" s="52"/>
      <c r="D45" s="47"/>
      <c r="E45" s="142"/>
      <c r="F45" s="143">
        <v>0</v>
      </c>
      <c r="G45" s="143">
        <v>0</v>
      </c>
      <c r="H45" s="143"/>
      <c r="I45" s="143">
        <f t="shared" si="4"/>
        <v>0</v>
      </c>
      <c r="J45" s="43"/>
      <c r="K45" s="43"/>
      <c r="L45" s="73">
        <v>1</v>
      </c>
      <c r="M45" s="43">
        <v>0</v>
      </c>
      <c r="N45" s="73"/>
      <c r="O45" s="43"/>
      <c r="P45" s="47"/>
      <c r="Q45" s="43"/>
      <c r="R45" s="43"/>
      <c r="S45" s="70">
        <f t="shared" si="5"/>
        <v>0</v>
      </c>
    </row>
    <row r="46" spans="1:19" ht="23.25">
      <c r="A46" s="97"/>
      <c r="B46" s="51" t="s">
        <v>232</v>
      </c>
      <c r="C46" s="52"/>
      <c r="D46" s="47"/>
      <c r="E46" s="47">
        <v>700</v>
      </c>
      <c r="F46" s="43">
        <v>3128</v>
      </c>
      <c r="G46" s="43">
        <v>3374</v>
      </c>
      <c r="H46" s="43"/>
      <c r="I46" s="43">
        <f t="shared" si="4"/>
        <v>946</v>
      </c>
      <c r="J46" s="43"/>
      <c r="K46" s="43"/>
      <c r="L46" s="73"/>
      <c r="M46" s="43"/>
      <c r="N46" s="73"/>
      <c r="O46" s="43"/>
      <c r="P46" s="47"/>
      <c r="Q46" s="43"/>
      <c r="R46" s="43"/>
      <c r="S46" s="70">
        <f t="shared" si="5"/>
        <v>946</v>
      </c>
    </row>
    <row r="47" spans="1:19" ht="23.25">
      <c r="A47" s="97"/>
      <c r="B47" s="51" t="s">
        <v>235</v>
      </c>
      <c r="C47" s="52"/>
      <c r="D47" s="47"/>
      <c r="E47" s="47">
        <v>322</v>
      </c>
      <c r="F47" s="43">
        <v>121121</v>
      </c>
      <c r="G47" s="43">
        <v>132132</v>
      </c>
      <c r="H47" s="43"/>
      <c r="I47" s="43">
        <f>E47+G47-F47</f>
        <v>11333</v>
      </c>
      <c r="J47" s="43"/>
      <c r="K47" s="43"/>
      <c r="L47" s="73"/>
      <c r="M47" s="43"/>
      <c r="N47" s="73"/>
      <c r="O47" s="43"/>
      <c r="P47" s="47"/>
      <c r="Q47" s="43"/>
      <c r="R47" s="43"/>
      <c r="S47" s="70">
        <f>I47+M47-K47</f>
        <v>11333</v>
      </c>
    </row>
    <row r="48" spans="1:19" ht="23.25">
      <c r="A48" s="97"/>
      <c r="B48" s="51" t="s">
        <v>171</v>
      </c>
      <c r="C48" s="52"/>
      <c r="D48" s="47"/>
      <c r="E48" s="47">
        <v>16900</v>
      </c>
      <c r="F48" s="143"/>
      <c r="G48" s="143">
        <v>0</v>
      </c>
      <c r="H48" s="143"/>
      <c r="I48" s="43">
        <f>E48+G48-F48</f>
        <v>16900</v>
      </c>
      <c r="J48" s="43"/>
      <c r="K48" s="43"/>
      <c r="L48" s="73"/>
      <c r="M48" s="43"/>
      <c r="N48" s="73"/>
      <c r="O48" s="43"/>
      <c r="P48" s="47"/>
      <c r="Q48" s="43"/>
      <c r="R48" s="43"/>
      <c r="S48" s="70">
        <f>I48+M48-K48</f>
        <v>16900</v>
      </c>
    </row>
    <row r="49" spans="1:20" ht="23.25">
      <c r="A49" s="100" t="s">
        <v>65</v>
      </c>
      <c r="B49" s="51"/>
      <c r="C49" s="52"/>
      <c r="D49" s="47"/>
      <c r="E49" s="142"/>
      <c r="F49" s="43">
        <v>48968992.49</v>
      </c>
      <c r="G49" s="43">
        <v>48968992.49</v>
      </c>
      <c r="H49" s="143"/>
      <c r="I49" s="143">
        <f t="shared" si="4"/>
        <v>0</v>
      </c>
      <c r="J49" s="43"/>
      <c r="K49" s="43"/>
      <c r="L49" s="43"/>
      <c r="M49" s="43">
        <v>0</v>
      </c>
      <c r="N49" s="73"/>
      <c r="O49" s="43"/>
      <c r="P49" s="47"/>
      <c r="Q49" s="43"/>
      <c r="R49" s="43"/>
      <c r="S49" s="70">
        <f t="shared" si="5"/>
        <v>0</v>
      </c>
      <c r="T49" s="31"/>
    </row>
    <row r="50" spans="1:20" ht="23.25">
      <c r="A50" s="100" t="s">
        <v>78</v>
      </c>
      <c r="B50" s="51"/>
      <c r="C50" s="52"/>
      <c r="D50" s="47"/>
      <c r="E50" s="142"/>
      <c r="F50" s="143"/>
      <c r="G50" s="143"/>
      <c r="H50" s="143"/>
      <c r="I50" s="143"/>
      <c r="J50" s="73"/>
      <c r="K50" s="43"/>
      <c r="L50" s="43"/>
      <c r="M50" s="43"/>
      <c r="N50" s="73"/>
      <c r="O50" s="43"/>
      <c r="P50" s="47"/>
      <c r="Q50" s="43"/>
      <c r="R50" s="43"/>
      <c r="S50" s="70"/>
      <c r="T50" s="32"/>
    </row>
    <row r="51" spans="1:19" ht="23.25">
      <c r="A51" s="97"/>
      <c r="B51" s="51" t="s">
        <v>22</v>
      </c>
      <c r="C51" s="52" t="s">
        <v>125</v>
      </c>
      <c r="D51" s="47"/>
      <c r="E51" s="142"/>
      <c r="F51" s="143"/>
      <c r="G51" s="43">
        <v>343620.49</v>
      </c>
      <c r="H51" s="43"/>
      <c r="I51" s="43">
        <f>G51-F51</f>
        <v>343620.49</v>
      </c>
      <c r="J51" s="73">
        <v>3</v>
      </c>
      <c r="K51" s="43">
        <v>0</v>
      </c>
      <c r="L51" s="43"/>
      <c r="M51" s="43"/>
      <c r="N51" s="73">
        <v>4</v>
      </c>
      <c r="O51" s="43">
        <f>I51-K51</f>
        <v>343620.49</v>
      </c>
      <c r="P51" s="47"/>
      <c r="Q51" s="43"/>
      <c r="R51" s="43"/>
      <c r="S51" s="70">
        <f>I51-K51-O51</f>
        <v>0</v>
      </c>
    </row>
    <row r="52" spans="1:19" ht="23.25">
      <c r="A52" s="97"/>
      <c r="B52" s="51" t="s">
        <v>66</v>
      </c>
      <c r="C52" s="52" t="s">
        <v>126</v>
      </c>
      <c r="D52" s="47"/>
      <c r="E52" s="142"/>
      <c r="F52" s="143"/>
      <c r="G52" s="43">
        <v>174532</v>
      </c>
      <c r="H52" s="43"/>
      <c r="I52" s="43">
        <f aca="true" t="shared" si="6" ref="I52:I96">G52-F52</f>
        <v>174532</v>
      </c>
      <c r="J52" s="43"/>
      <c r="K52" s="43">
        <v>2573.32</v>
      </c>
      <c r="L52" s="43"/>
      <c r="M52" s="43"/>
      <c r="N52" s="73">
        <v>4</v>
      </c>
      <c r="O52" s="43">
        <f>I52+M52-K52-H52</f>
        <v>171958.68</v>
      </c>
      <c r="P52" s="47"/>
      <c r="Q52" s="43"/>
      <c r="R52" s="43"/>
      <c r="S52" s="70">
        <f>I52-K52-O52</f>
        <v>0</v>
      </c>
    </row>
    <row r="53" spans="1:19" ht="23.25">
      <c r="A53" s="97"/>
      <c r="B53" s="51" t="s">
        <v>79</v>
      </c>
      <c r="C53" s="52" t="s">
        <v>127</v>
      </c>
      <c r="D53" s="47"/>
      <c r="E53" s="142"/>
      <c r="F53" s="143"/>
      <c r="G53" s="43">
        <v>2216</v>
      </c>
      <c r="H53" s="43"/>
      <c r="I53" s="43">
        <f t="shared" si="6"/>
        <v>2216</v>
      </c>
      <c r="J53" s="43"/>
      <c r="K53" s="43"/>
      <c r="L53" s="43"/>
      <c r="M53" s="43"/>
      <c r="N53" s="73">
        <v>4</v>
      </c>
      <c r="O53" s="43">
        <f aca="true" t="shared" si="7" ref="O53:O96">I53+M53-K53</f>
        <v>2216</v>
      </c>
      <c r="P53" s="47"/>
      <c r="Q53" s="43"/>
      <c r="R53" s="43"/>
      <c r="S53" s="70">
        <f aca="true" t="shared" si="8" ref="S53:S96">I53-O53</f>
        <v>0</v>
      </c>
    </row>
    <row r="54" spans="1:19" ht="23.25">
      <c r="A54" s="100" t="s">
        <v>80</v>
      </c>
      <c r="B54" s="51"/>
      <c r="C54" s="52"/>
      <c r="D54" s="47"/>
      <c r="E54" s="142"/>
      <c r="F54" s="143"/>
      <c r="G54" s="43"/>
      <c r="H54" s="43"/>
      <c r="I54" s="43">
        <f t="shared" si="6"/>
        <v>0</v>
      </c>
      <c r="J54" s="43"/>
      <c r="K54" s="43"/>
      <c r="L54" s="43"/>
      <c r="M54" s="43"/>
      <c r="N54" s="73"/>
      <c r="O54" s="43"/>
      <c r="P54" s="47"/>
      <c r="Q54" s="43"/>
      <c r="R54" s="43"/>
      <c r="S54" s="70">
        <f t="shared" si="8"/>
        <v>0</v>
      </c>
    </row>
    <row r="55" spans="1:19" ht="23.25">
      <c r="A55" s="97"/>
      <c r="B55" s="51" t="s">
        <v>155</v>
      </c>
      <c r="C55" s="52" t="s">
        <v>128</v>
      </c>
      <c r="D55" s="47"/>
      <c r="E55" s="142"/>
      <c r="F55" s="143"/>
      <c r="G55" s="43">
        <v>620.8</v>
      </c>
      <c r="H55" s="43"/>
      <c r="I55" s="43">
        <f t="shared" si="6"/>
        <v>620.8</v>
      </c>
      <c r="J55" s="43"/>
      <c r="K55" s="43"/>
      <c r="L55" s="43"/>
      <c r="M55" s="43"/>
      <c r="N55" s="73">
        <v>4</v>
      </c>
      <c r="O55" s="43">
        <f t="shared" si="7"/>
        <v>620.8</v>
      </c>
      <c r="P55" s="72"/>
      <c r="Q55" s="43"/>
      <c r="R55" s="43"/>
      <c r="S55" s="70">
        <f t="shared" si="8"/>
        <v>0</v>
      </c>
    </row>
    <row r="56" spans="1:20" ht="23.25">
      <c r="A56" s="97"/>
      <c r="B56" s="51" t="s">
        <v>81</v>
      </c>
      <c r="C56" s="52" t="s">
        <v>160</v>
      </c>
      <c r="D56" s="47"/>
      <c r="E56" s="142"/>
      <c r="F56" s="143"/>
      <c r="G56" s="43">
        <v>8713</v>
      </c>
      <c r="H56" s="43"/>
      <c r="I56" s="43">
        <f t="shared" si="6"/>
        <v>8713</v>
      </c>
      <c r="J56" s="43"/>
      <c r="K56" s="43"/>
      <c r="L56" s="43"/>
      <c r="M56" s="43"/>
      <c r="N56" s="73">
        <v>4</v>
      </c>
      <c r="O56" s="43">
        <f t="shared" si="7"/>
        <v>8713</v>
      </c>
      <c r="P56" s="47"/>
      <c r="Q56" s="43"/>
      <c r="R56" s="43"/>
      <c r="S56" s="70">
        <f t="shared" si="8"/>
        <v>0</v>
      </c>
      <c r="T56" s="32"/>
    </row>
    <row r="57" spans="1:21" ht="23.25">
      <c r="A57" s="97"/>
      <c r="B57" s="51" t="s">
        <v>82</v>
      </c>
      <c r="C57" s="52" t="s">
        <v>161</v>
      </c>
      <c r="D57" s="47"/>
      <c r="E57" s="142"/>
      <c r="F57" s="143"/>
      <c r="G57" s="43">
        <v>410</v>
      </c>
      <c r="H57" s="43"/>
      <c r="I57" s="43">
        <f t="shared" si="6"/>
        <v>410</v>
      </c>
      <c r="J57" s="43"/>
      <c r="K57" s="43"/>
      <c r="L57" s="43"/>
      <c r="M57" s="43"/>
      <c r="N57" s="73">
        <v>4</v>
      </c>
      <c r="O57" s="43">
        <f t="shared" si="7"/>
        <v>410</v>
      </c>
      <c r="P57" s="47"/>
      <c r="Q57" s="43"/>
      <c r="R57" s="43"/>
      <c r="S57" s="70">
        <f t="shared" si="8"/>
        <v>0</v>
      </c>
      <c r="T57" s="32"/>
      <c r="U57" s="32"/>
    </row>
    <row r="58" spans="1:20" ht="23.25">
      <c r="A58" s="101"/>
      <c r="B58" s="51" t="s">
        <v>156</v>
      </c>
      <c r="C58" s="52" t="s">
        <v>162</v>
      </c>
      <c r="D58" s="46"/>
      <c r="E58" s="144"/>
      <c r="F58" s="145"/>
      <c r="G58" s="82">
        <v>0</v>
      </c>
      <c r="H58" s="82"/>
      <c r="I58" s="43">
        <f t="shared" si="6"/>
        <v>0</v>
      </c>
      <c r="J58" s="82"/>
      <c r="K58" s="82"/>
      <c r="L58" s="82"/>
      <c r="M58" s="43"/>
      <c r="N58" s="73">
        <v>4</v>
      </c>
      <c r="O58" s="43">
        <f t="shared" si="7"/>
        <v>0</v>
      </c>
      <c r="P58" s="83"/>
      <c r="Q58" s="82"/>
      <c r="R58" s="82"/>
      <c r="S58" s="70">
        <f t="shared" si="8"/>
        <v>0</v>
      </c>
      <c r="T58" s="32"/>
    </row>
    <row r="59" spans="1:20" ht="23.25">
      <c r="A59" s="101"/>
      <c r="B59" s="51" t="s">
        <v>157</v>
      </c>
      <c r="C59" s="52" t="s">
        <v>163</v>
      </c>
      <c r="D59" s="46"/>
      <c r="E59" s="144"/>
      <c r="F59" s="145"/>
      <c r="G59" s="82">
        <v>20400</v>
      </c>
      <c r="H59" s="82"/>
      <c r="I59" s="43">
        <f t="shared" si="6"/>
        <v>20400</v>
      </c>
      <c r="J59" s="82"/>
      <c r="K59" s="82"/>
      <c r="L59" s="82"/>
      <c r="M59" s="43"/>
      <c r="N59" s="73">
        <v>4</v>
      </c>
      <c r="O59" s="43">
        <f t="shared" si="7"/>
        <v>20400</v>
      </c>
      <c r="P59" s="83"/>
      <c r="Q59" s="82"/>
      <c r="R59" s="82"/>
      <c r="S59" s="70">
        <f t="shared" si="8"/>
        <v>0</v>
      </c>
      <c r="T59" s="32"/>
    </row>
    <row r="60" spans="1:20" ht="23.25">
      <c r="A60" s="101"/>
      <c r="B60" s="51" t="s">
        <v>158</v>
      </c>
      <c r="C60" s="52" t="s">
        <v>129</v>
      </c>
      <c r="D60" s="46"/>
      <c r="E60" s="144"/>
      <c r="F60" s="145"/>
      <c r="G60" s="82">
        <v>0</v>
      </c>
      <c r="H60" s="82"/>
      <c r="I60" s="43">
        <f t="shared" si="6"/>
        <v>0</v>
      </c>
      <c r="J60" s="82"/>
      <c r="K60" s="82"/>
      <c r="L60" s="82"/>
      <c r="M60" s="43"/>
      <c r="N60" s="73">
        <v>4</v>
      </c>
      <c r="O60" s="43">
        <f t="shared" si="7"/>
        <v>0</v>
      </c>
      <c r="P60" s="83"/>
      <c r="Q60" s="82"/>
      <c r="R60" s="82"/>
      <c r="S60" s="70">
        <f t="shared" si="8"/>
        <v>0</v>
      </c>
      <c r="T60" s="32"/>
    </row>
    <row r="61" spans="1:20" ht="23.25">
      <c r="A61" s="101"/>
      <c r="B61" s="51" t="s">
        <v>228</v>
      </c>
      <c r="C61" s="52"/>
      <c r="D61" s="46"/>
      <c r="E61" s="144"/>
      <c r="F61" s="145"/>
      <c r="G61" s="82">
        <v>17450</v>
      </c>
      <c r="H61" s="145"/>
      <c r="I61" s="43">
        <f t="shared" si="6"/>
        <v>17450</v>
      </c>
      <c r="J61" s="82"/>
      <c r="K61" s="82"/>
      <c r="L61" s="82"/>
      <c r="M61" s="43"/>
      <c r="N61" s="73"/>
      <c r="O61" s="43">
        <f t="shared" si="7"/>
        <v>17450</v>
      </c>
      <c r="P61" s="83"/>
      <c r="Q61" s="82"/>
      <c r="R61" s="82"/>
      <c r="S61" s="70">
        <f t="shared" si="8"/>
        <v>0</v>
      </c>
      <c r="T61" s="32"/>
    </row>
    <row r="62" spans="1:20" ht="23.25">
      <c r="A62" s="101"/>
      <c r="B62" s="51" t="s">
        <v>83</v>
      </c>
      <c r="C62" s="52" t="s">
        <v>164</v>
      </c>
      <c r="D62" s="46"/>
      <c r="E62" s="144"/>
      <c r="F62" s="145"/>
      <c r="G62" s="82">
        <v>7400</v>
      </c>
      <c r="H62" s="145"/>
      <c r="I62" s="43">
        <f t="shared" si="6"/>
        <v>7400</v>
      </c>
      <c r="J62" s="82"/>
      <c r="K62" s="82"/>
      <c r="L62" s="82"/>
      <c r="M62" s="43"/>
      <c r="N62" s="73">
        <v>4</v>
      </c>
      <c r="O62" s="43">
        <f t="shared" si="7"/>
        <v>7400</v>
      </c>
      <c r="P62" s="83"/>
      <c r="Q62" s="82"/>
      <c r="R62" s="82"/>
      <c r="S62" s="70">
        <f t="shared" si="8"/>
        <v>0</v>
      </c>
      <c r="T62" s="32"/>
    </row>
    <row r="63" spans="1:20" ht="23.25">
      <c r="A63" s="101"/>
      <c r="B63" s="51" t="s">
        <v>159</v>
      </c>
      <c r="C63" s="52" t="s">
        <v>165</v>
      </c>
      <c r="D63" s="46"/>
      <c r="E63" s="144"/>
      <c r="F63" s="145"/>
      <c r="G63" s="82">
        <v>10</v>
      </c>
      <c r="H63" s="145"/>
      <c r="I63" s="43">
        <f t="shared" si="6"/>
        <v>10</v>
      </c>
      <c r="J63" s="82"/>
      <c r="K63" s="82"/>
      <c r="L63" s="82"/>
      <c r="M63" s="43"/>
      <c r="N63" s="73">
        <v>4</v>
      </c>
      <c r="O63" s="43">
        <f t="shared" si="7"/>
        <v>10</v>
      </c>
      <c r="P63" s="83"/>
      <c r="Q63" s="82"/>
      <c r="R63" s="82"/>
      <c r="S63" s="70">
        <f t="shared" si="8"/>
        <v>0</v>
      </c>
      <c r="T63" s="32"/>
    </row>
    <row r="64" spans="1:20" ht="23.25">
      <c r="A64" s="102" t="s">
        <v>84</v>
      </c>
      <c r="B64" s="51"/>
      <c r="C64" s="81"/>
      <c r="D64" s="46"/>
      <c r="E64" s="144"/>
      <c r="F64" s="145"/>
      <c r="G64" s="82"/>
      <c r="H64" s="145"/>
      <c r="I64" s="43">
        <f t="shared" si="6"/>
        <v>0</v>
      </c>
      <c r="J64" s="82"/>
      <c r="K64" s="82"/>
      <c r="L64" s="82"/>
      <c r="M64" s="43"/>
      <c r="N64" s="73"/>
      <c r="O64" s="43"/>
      <c r="P64" s="83"/>
      <c r="Q64" s="82"/>
      <c r="R64" s="82"/>
      <c r="S64" s="70">
        <f t="shared" si="8"/>
        <v>0</v>
      </c>
      <c r="T64" s="32"/>
    </row>
    <row r="65" spans="1:20" ht="23.25">
      <c r="A65" s="101"/>
      <c r="B65" s="51" t="s">
        <v>85</v>
      </c>
      <c r="C65" s="81" t="s">
        <v>130</v>
      </c>
      <c r="D65" s="46"/>
      <c r="E65" s="144"/>
      <c r="F65" s="145"/>
      <c r="G65" s="82">
        <v>444575.34</v>
      </c>
      <c r="H65" s="145"/>
      <c r="I65" s="43">
        <f t="shared" si="6"/>
        <v>444575.34</v>
      </c>
      <c r="J65" s="82"/>
      <c r="K65" s="82"/>
      <c r="L65" s="82"/>
      <c r="M65" s="43">
        <v>120040.84</v>
      </c>
      <c r="N65" s="73">
        <v>4</v>
      </c>
      <c r="O65" s="43">
        <f>I65+M65-K65</f>
        <v>564616.18</v>
      </c>
      <c r="P65" s="83"/>
      <c r="Q65" s="82"/>
      <c r="R65" s="82"/>
      <c r="S65" s="70">
        <f>I65-O65+M65</f>
        <v>0</v>
      </c>
      <c r="T65" s="32"/>
    </row>
    <row r="66" spans="1:20" ht="23.25">
      <c r="A66" s="101"/>
      <c r="B66" s="51" t="s">
        <v>58</v>
      </c>
      <c r="C66" s="81" t="s">
        <v>131</v>
      </c>
      <c r="D66" s="46"/>
      <c r="E66" s="144"/>
      <c r="F66" s="145"/>
      <c r="G66" s="82"/>
      <c r="H66" s="145"/>
      <c r="I66" s="43">
        <f t="shared" si="6"/>
        <v>0</v>
      </c>
      <c r="J66" s="82"/>
      <c r="K66" s="82"/>
      <c r="L66" s="82"/>
      <c r="M66" s="43"/>
      <c r="N66" s="73"/>
      <c r="O66" s="43">
        <f t="shared" si="7"/>
        <v>0</v>
      </c>
      <c r="P66" s="83"/>
      <c r="Q66" s="82"/>
      <c r="R66" s="82"/>
      <c r="S66" s="70">
        <f t="shared" si="8"/>
        <v>0</v>
      </c>
      <c r="T66" s="32"/>
    </row>
    <row r="67" spans="1:20" ht="23.25">
      <c r="A67" s="102" t="s">
        <v>86</v>
      </c>
      <c r="B67" s="51"/>
      <c r="C67" s="81"/>
      <c r="D67" s="46"/>
      <c r="E67" s="144"/>
      <c r="F67" s="145"/>
      <c r="G67" s="82"/>
      <c r="H67" s="145"/>
      <c r="I67" s="43">
        <f t="shared" si="6"/>
        <v>0</v>
      </c>
      <c r="J67" s="82"/>
      <c r="K67" s="82"/>
      <c r="L67" s="82"/>
      <c r="M67" s="43"/>
      <c r="N67" s="73"/>
      <c r="O67" s="43"/>
      <c r="P67" s="83"/>
      <c r="Q67" s="82"/>
      <c r="R67" s="82"/>
      <c r="S67" s="70">
        <f t="shared" si="8"/>
        <v>0</v>
      </c>
      <c r="T67" s="32"/>
    </row>
    <row r="68" spans="1:20" ht="23.25">
      <c r="A68" s="101"/>
      <c r="B68" s="51" t="s">
        <v>67</v>
      </c>
      <c r="C68" s="81" t="s">
        <v>132</v>
      </c>
      <c r="D68" s="46"/>
      <c r="E68" s="144"/>
      <c r="F68" s="145"/>
      <c r="G68" s="82">
        <v>1830</v>
      </c>
      <c r="H68" s="145"/>
      <c r="I68" s="43">
        <f t="shared" si="6"/>
        <v>1830</v>
      </c>
      <c r="J68" s="82"/>
      <c r="K68" s="82"/>
      <c r="L68" s="82"/>
      <c r="M68" s="43"/>
      <c r="N68" s="73">
        <v>4</v>
      </c>
      <c r="O68" s="43">
        <f t="shared" si="7"/>
        <v>1830</v>
      </c>
      <c r="P68" s="83"/>
      <c r="Q68" s="82"/>
      <c r="R68" s="82"/>
      <c r="S68" s="70">
        <f t="shared" si="8"/>
        <v>0</v>
      </c>
      <c r="T68" s="32"/>
    </row>
    <row r="69" spans="1:20" ht="23.25">
      <c r="A69" s="102" t="s">
        <v>59</v>
      </c>
      <c r="B69" s="106"/>
      <c r="C69" s="81"/>
      <c r="D69" s="46"/>
      <c r="E69" s="144"/>
      <c r="F69" s="145"/>
      <c r="G69" s="145"/>
      <c r="H69" s="145"/>
      <c r="I69" s="143"/>
      <c r="J69" s="82"/>
      <c r="K69" s="82"/>
      <c r="L69" s="82"/>
      <c r="M69" s="43"/>
      <c r="N69" s="73"/>
      <c r="O69" s="43"/>
      <c r="P69" s="83"/>
      <c r="Q69" s="82"/>
      <c r="R69" s="82"/>
      <c r="S69" s="70">
        <f>I69-O69</f>
        <v>0</v>
      </c>
      <c r="T69" s="32"/>
    </row>
    <row r="70" spans="1:20" ht="23.25">
      <c r="A70" s="102"/>
      <c r="B70" s="51" t="s">
        <v>183</v>
      </c>
      <c r="C70" s="81"/>
      <c r="D70" s="46"/>
      <c r="E70" s="144"/>
      <c r="F70" s="145"/>
      <c r="G70" s="82">
        <v>4508</v>
      </c>
      <c r="H70" s="82"/>
      <c r="I70" s="43">
        <f>G70-F70</f>
        <v>4508</v>
      </c>
      <c r="J70" s="82"/>
      <c r="K70" s="82"/>
      <c r="L70" s="82"/>
      <c r="M70" s="43"/>
      <c r="N70" s="73">
        <v>4</v>
      </c>
      <c r="O70" s="43">
        <f>I70+M70-K70</f>
        <v>4508</v>
      </c>
      <c r="P70" s="83"/>
      <c r="Q70" s="82"/>
      <c r="R70" s="82"/>
      <c r="S70" s="70">
        <f>I70-O70</f>
        <v>0</v>
      </c>
      <c r="T70" s="32"/>
    </row>
    <row r="71" spans="1:20" ht="23.25">
      <c r="A71" s="102" t="s">
        <v>87</v>
      </c>
      <c r="B71" s="51"/>
      <c r="C71" s="81"/>
      <c r="D71" s="46"/>
      <c r="E71" s="144"/>
      <c r="F71" s="145"/>
      <c r="G71" s="145"/>
      <c r="H71" s="145"/>
      <c r="I71" s="143">
        <f t="shared" si="6"/>
        <v>0</v>
      </c>
      <c r="J71" s="82"/>
      <c r="K71" s="82"/>
      <c r="L71" s="82"/>
      <c r="M71" s="43"/>
      <c r="N71" s="73"/>
      <c r="O71" s="43"/>
      <c r="P71" s="83"/>
      <c r="Q71" s="82"/>
      <c r="R71" s="82"/>
      <c r="S71" s="70">
        <f t="shared" si="8"/>
        <v>0</v>
      </c>
      <c r="T71" s="32"/>
    </row>
    <row r="72" spans="1:20" ht="23.25">
      <c r="A72" s="102"/>
      <c r="B72" s="51" t="s">
        <v>229</v>
      </c>
      <c r="C72" s="81" t="s">
        <v>230</v>
      </c>
      <c r="D72" s="46"/>
      <c r="E72" s="144"/>
      <c r="F72" s="145"/>
      <c r="G72" s="82">
        <v>314999.57</v>
      </c>
      <c r="H72" s="82"/>
      <c r="I72" s="43">
        <f t="shared" si="6"/>
        <v>314999.57</v>
      </c>
      <c r="J72" s="82"/>
      <c r="K72" s="82"/>
      <c r="L72" s="82"/>
      <c r="M72" s="43"/>
      <c r="N72" s="73"/>
      <c r="O72" s="43">
        <f t="shared" si="7"/>
        <v>314999.57</v>
      </c>
      <c r="P72" s="83"/>
      <c r="Q72" s="82"/>
      <c r="R72" s="82"/>
      <c r="S72" s="70"/>
      <c r="T72" s="32"/>
    </row>
    <row r="73" spans="1:20" ht="23.25">
      <c r="A73" s="101"/>
      <c r="B73" s="51" t="s">
        <v>88</v>
      </c>
      <c r="C73" s="81" t="s">
        <v>133</v>
      </c>
      <c r="D73" s="46"/>
      <c r="E73" s="144"/>
      <c r="F73" s="145"/>
      <c r="G73" s="82">
        <v>8056369.99</v>
      </c>
      <c r="H73" s="82"/>
      <c r="I73" s="43">
        <f t="shared" si="6"/>
        <v>8056369.99</v>
      </c>
      <c r="J73" s="82"/>
      <c r="K73" s="82"/>
      <c r="L73" s="82"/>
      <c r="M73" s="43"/>
      <c r="N73" s="73">
        <v>4</v>
      </c>
      <c r="O73" s="43">
        <f t="shared" si="7"/>
        <v>8056369.99</v>
      </c>
      <c r="P73" s="83"/>
      <c r="Q73" s="82"/>
      <c r="R73" s="82"/>
      <c r="S73" s="70">
        <f t="shared" si="8"/>
        <v>0</v>
      </c>
      <c r="T73" s="32"/>
    </row>
    <row r="74" spans="1:20" ht="23.25">
      <c r="A74" s="101"/>
      <c r="B74" s="51" t="s">
        <v>89</v>
      </c>
      <c r="C74" s="81" t="s">
        <v>134</v>
      </c>
      <c r="D74" s="46"/>
      <c r="E74" s="144"/>
      <c r="F74" s="145"/>
      <c r="G74" s="82">
        <v>3791966.96</v>
      </c>
      <c r="H74" s="82"/>
      <c r="I74" s="43">
        <f t="shared" si="6"/>
        <v>3791966.96</v>
      </c>
      <c r="J74" s="82"/>
      <c r="K74" s="82"/>
      <c r="L74" s="82"/>
      <c r="M74" s="43"/>
      <c r="N74" s="73">
        <v>4</v>
      </c>
      <c r="O74" s="43">
        <f t="shared" si="7"/>
        <v>3791966.96</v>
      </c>
      <c r="P74" s="83"/>
      <c r="Q74" s="82"/>
      <c r="R74" s="82"/>
      <c r="S74" s="70">
        <f t="shared" si="8"/>
        <v>0</v>
      </c>
      <c r="T74" s="32"/>
    </row>
    <row r="75" spans="1:20" ht="23.25">
      <c r="A75" s="101"/>
      <c r="B75" s="51" t="s">
        <v>68</v>
      </c>
      <c r="C75" s="81" t="s">
        <v>135</v>
      </c>
      <c r="D75" s="46"/>
      <c r="E75" s="144"/>
      <c r="F75" s="145"/>
      <c r="G75" s="82">
        <v>33113.42</v>
      </c>
      <c r="H75" s="82"/>
      <c r="I75" s="43">
        <f t="shared" si="6"/>
        <v>33113.42</v>
      </c>
      <c r="J75" s="82"/>
      <c r="K75" s="82"/>
      <c r="L75" s="82"/>
      <c r="M75" s="43"/>
      <c r="N75" s="73">
        <v>4</v>
      </c>
      <c r="O75" s="43">
        <f t="shared" si="7"/>
        <v>33113.42</v>
      </c>
      <c r="P75" s="83"/>
      <c r="Q75" s="82"/>
      <c r="R75" s="82"/>
      <c r="S75" s="70">
        <f t="shared" si="8"/>
        <v>0</v>
      </c>
      <c r="T75" s="32"/>
    </row>
    <row r="76" spans="1:20" ht="23.25">
      <c r="A76" s="101"/>
      <c r="B76" s="51" t="s">
        <v>23</v>
      </c>
      <c r="C76" s="81" t="s">
        <v>136</v>
      </c>
      <c r="D76" s="46"/>
      <c r="E76" s="144"/>
      <c r="F76" s="145"/>
      <c r="G76" s="82">
        <v>2054550.16</v>
      </c>
      <c r="H76" s="82"/>
      <c r="I76" s="43">
        <f t="shared" si="6"/>
        <v>2054550.16</v>
      </c>
      <c r="J76" s="82"/>
      <c r="K76" s="82"/>
      <c r="L76" s="82"/>
      <c r="M76" s="43"/>
      <c r="N76" s="73">
        <v>4</v>
      </c>
      <c r="O76" s="43">
        <f t="shared" si="7"/>
        <v>2054550.16</v>
      </c>
      <c r="P76" s="83"/>
      <c r="Q76" s="82"/>
      <c r="R76" s="82"/>
      <c r="S76" s="70">
        <f t="shared" si="8"/>
        <v>0</v>
      </c>
      <c r="T76" s="32"/>
    </row>
    <row r="77" spans="1:20" ht="23.25">
      <c r="A77" s="101"/>
      <c r="B77" s="51" t="s">
        <v>24</v>
      </c>
      <c r="C77" s="81" t="s">
        <v>137</v>
      </c>
      <c r="D77" s="46"/>
      <c r="E77" s="144"/>
      <c r="F77" s="145"/>
      <c r="G77" s="82">
        <v>4951224.18</v>
      </c>
      <c r="H77" s="82"/>
      <c r="I77" s="43">
        <f t="shared" si="6"/>
        <v>4951224.18</v>
      </c>
      <c r="J77" s="82"/>
      <c r="K77" s="82"/>
      <c r="L77" s="82"/>
      <c r="M77" s="43"/>
      <c r="N77" s="73">
        <v>4</v>
      </c>
      <c r="O77" s="43">
        <f t="shared" si="7"/>
        <v>4951224.18</v>
      </c>
      <c r="P77" s="83"/>
      <c r="Q77" s="82"/>
      <c r="R77" s="82"/>
      <c r="S77" s="70">
        <f t="shared" si="8"/>
        <v>0</v>
      </c>
      <c r="T77" s="32"/>
    </row>
    <row r="78" spans="1:20" ht="23.25">
      <c r="A78" s="101"/>
      <c r="B78" s="51" t="s">
        <v>14</v>
      </c>
      <c r="C78" s="81" t="s">
        <v>138</v>
      </c>
      <c r="D78" s="46"/>
      <c r="E78" s="144"/>
      <c r="F78" s="145"/>
      <c r="G78" s="82">
        <v>85246.28</v>
      </c>
      <c r="H78" s="82"/>
      <c r="I78" s="43">
        <f t="shared" si="6"/>
        <v>85246.28</v>
      </c>
      <c r="J78" s="82"/>
      <c r="K78" s="82"/>
      <c r="L78" s="82"/>
      <c r="M78" s="43"/>
      <c r="N78" s="73">
        <v>4</v>
      </c>
      <c r="O78" s="43">
        <f t="shared" si="7"/>
        <v>85246.28</v>
      </c>
      <c r="P78" s="83"/>
      <c r="Q78" s="82"/>
      <c r="R78" s="82"/>
      <c r="S78" s="70">
        <f t="shared" si="8"/>
        <v>0</v>
      </c>
      <c r="T78" s="32"/>
    </row>
    <row r="79" spans="1:20" ht="23.25">
      <c r="A79" s="101"/>
      <c r="B79" s="51" t="s">
        <v>90</v>
      </c>
      <c r="C79" s="81" t="s">
        <v>139</v>
      </c>
      <c r="D79" s="46"/>
      <c r="E79" s="144"/>
      <c r="F79" s="145"/>
      <c r="G79" s="82">
        <v>63508.84</v>
      </c>
      <c r="H79" s="82"/>
      <c r="I79" s="43">
        <f t="shared" si="6"/>
        <v>63508.84</v>
      </c>
      <c r="J79" s="82"/>
      <c r="K79" s="82"/>
      <c r="L79" s="82"/>
      <c r="M79" s="43"/>
      <c r="N79" s="73">
        <v>4</v>
      </c>
      <c r="O79" s="43">
        <f t="shared" si="7"/>
        <v>63508.84</v>
      </c>
      <c r="P79" s="83"/>
      <c r="Q79" s="82"/>
      <c r="R79" s="82"/>
      <c r="S79" s="70">
        <f t="shared" si="8"/>
        <v>0</v>
      </c>
      <c r="T79" s="32"/>
    </row>
    <row r="80" spans="1:20" ht="23.25">
      <c r="A80" s="101"/>
      <c r="B80" s="51" t="s">
        <v>166</v>
      </c>
      <c r="C80" s="81" t="s">
        <v>231</v>
      </c>
      <c r="D80" s="46"/>
      <c r="E80" s="144"/>
      <c r="F80" s="145"/>
      <c r="G80" s="82">
        <v>49500.94</v>
      </c>
      <c r="H80" s="82"/>
      <c r="I80" s="43">
        <f t="shared" si="6"/>
        <v>49500.94</v>
      </c>
      <c r="J80" s="82"/>
      <c r="K80" s="82"/>
      <c r="L80" s="82"/>
      <c r="M80" s="43"/>
      <c r="N80" s="73">
        <v>4</v>
      </c>
      <c r="O80" s="43">
        <f t="shared" si="7"/>
        <v>49500.94</v>
      </c>
      <c r="P80" s="83"/>
      <c r="Q80" s="82"/>
      <c r="R80" s="82"/>
      <c r="S80" s="70">
        <f t="shared" si="8"/>
        <v>0</v>
      </c>
      <c r="T80" s="32"/>
    </row>
    <row r="81" spans="1:20" ht="23.25">
      <c r="A81" s="101"/>
      <c r="B81" s="51" t="s">
        <v>91</v>
      </c>
      <c r="C81" s="81" t="s">
        <v>140</v>
      </c>
      <c r="D81" s="46"/>
      <c r="E81" s="144"/>
      <c r="F81" s="145">
        <v>0</v>
      </c>
      <c r="G81" s="82">
        <v>512409</v>
      </c>
      <c r="H81" s="82"/>
      <c r="I81" s="43">
        <f t="shared" si="6"/>
        <v>512409</v>
      </c>
      <c r="J81" s="82"/>
      <c r="K81" s="82"/>
      <c r="L81" s="82"/>
      <c r="M81" s="43"/>
      <c r="N81" s="73">
        <v>4</v>
      </c>
      <c r="O81" s="43">
        <f t="shared" si="7"/>
        <v>512409</v>
      </c>
      <c r="P81" s="83"/>
      <c r="Q81" s="82"/>
      <c r="R81" s="82"/>
      <c r="S81" s="70">
        <f t="shared" si="8"/>
        <v>0</v>
      </c>
      <c r="T81" s="32"/>
    </row>
    <row r="82" spans="1:20" ht="23.25">
      <c r="A82" s="101"/>
      <c r="B82" s="51" t="s">
        <v>34</v>
      </c>
      <c r="C82" s="81" t="s">
        <v>141</v>
      </c>
      <c r="D82" s="46"/>
      <c r="E82" s="144"/>
      <c r="F82" s="145"/>
      <c r="G82" s="82">
        <v>7492242</v>
      </c>
      <c r="H82" s="82"/>
      <c r="I82" s="43">
        <f t="shared" si="6"/>
        <v>7492242</v>
      </c>
      <c r="J82" s="82"/>
      <c r="K82" s="82"/>
      <c r="L82" s="82"/>
      <c r="M82" s="43"/>
      <c r="N82" s="73">
        <v>4</v>
      </c>
      <c r="O82" s="43">
        <f t="shared" si="7"/>
        <v>7492242</v>
      </c>
      <c r="P82" s="83"/>
      <c r="Q82" s="82"/>
      <c r="R82" s="82"/>
      <c r="S82" s="70">
        <f t="shared" si="8"/>
        <v>0</v>
      </c>
      <c r="T82" s="32"/>
    </row>
    <row r="83" spans="1:20" ht="23.25">
      <c r="A83" s="101"/>
      <c r="B83" s="51" t="s">
        <v>167</v>
      </c>
      <c r="C83" s="81"/>
      <c r="D83" s="46"/>
      <c r="E83" s="144"/>
      <c r="F83" s="145"/>
      <c r="G83" s="82">
        <v>4009000</v>
      </c>
      <c r="H83" s="82"/>
      <c r="I83" s="43">
        <f>G83-F83</f>
        <v>4009000</v>
      </c>
      <c r="J83" s="82"/>
      <c r="K83" s="82"/>
      <c r="L83" s="82"/>
      <c r="M83" s="43"/>
      <c r="N83" s="73">
        <v>4</v>
      </c>
      <c r="O83" s="43">
        <f>I83+M83-K83</f>
        <v>4009000</v>
      </c>
      <c r="P83" s="83"/>
      <c r="Q83" s="82"/>
      <c r="R83" s="82"/>
      <c r="S83" s="70">
        <f t="shared" si="8"/>
        <v>0</v>
      </c>
      <c r="T83" s="32"/>
    </row>
    <row r="84" spans="1:20" ht="23.25">
      <c r="A84" s="101"/>
      <c r="B84" s="51" t="s">
        <v>168</v>
      </c>
      <c r="C84" s="81"/>
      <c r="D84" s="46"/>
      <c r="E84" s="144"/>
      <c r="F84" s="145"/>
      <c r="G84" s="82">
        <v>1920513</v>
      </c>
      <c r="H84" s="82"/>
      <c r="I84" s="43">
        <f>G84-F84</f>
        <v>1920513</v>
      </c>
      <c r="J84" s="82"/>
      <c r="K84" s="82"/>
      <c r="L84" s="82"/>
      <c r="M84" s="43"/>
      <c r="N84" s="73">
        <v>4</v>
      </c>
      <c r="O84" s="43">
        <f>I84+M84-K84</f>
        <v>1920513</v>
      </c>
      <c r="P84" s="83"/>
      <c r="Q84" s="82"/>
      <c r="R84" s="82"/>
      <c r="S84" s="70">
        <f t="shared" si="8"/>
        <v>0</v>
      </c>
      <c r="T84" s="32"/>
    </row>
    <row r="85" spans="1:20" ht="23.25">
      <c r="A85" s="101"/>
      <c r="B85" s="51" t="s">
        <v>169</v>
      </c>
      <c r="C85" s="81"/>
      <c r="D85" s="46"/>
      <c r="E85" s="145"/>
      <c r="F85" s="145"/>
      <c r="G85" s="43">
        <v>0</v>
      </c>
      <c r="H85" s="82"/>
      <c r="I85" s="43">
        <f>G85-F85</f>
        <v>0</v>
      </c>
      <c r="J85" s="82"/>
      <c r="K85" s="82"/>
      <c r="L85" s="82"/>
      <c r="M85" s="43"/>
      <c r="N85" s="73">
        <v>4</v>
      </c>
      <c r="O85" s="43">
        <f>I85+M85-K85</f>
        <v>0</v>
      </c>
      <c r="P85" s="83"/>
      <c r="Q85" s="82"/>
      <c r="R85" s="82"/>
      <c r="S85" s="70">
        <f>I85-O85</f>
        <v>0</v>
      </c>
      <c r="T85" s="32"/>
    </row>
    <row r="86" spans="1:20" ht="23.25">
      <c r="A86" s="101"/>
      <c r="B86" s="51" t="s">
        <v>170</v>
      </c>
      <c r="C86" s="81"/>
      <c r="D86" s="46"/>
      <c r="E86" s="144"/>
      <c r="F86" s="145"/>
      <c r="G86" s="31">
        <v>66000</v>
      </c>
      <c r="H86" s="82"/>
      <c r="I86" s="43">
        <f>G86-F86</f>
        <v>66000</v>
      </c>
      <c r="J86" s="82"/>
      <c r="K86" s="82"/>
      <c r="L86" s="82"/>
      <c r="M86" s="43"/>
      <c r="N86" s="73">
        <v>4</v>
      </c>
      <c r="O86" s="43">
        <f>I86+M86-K86</f>
        <v>66000</v>
      </c>
      <c r="P86" s="83"/>
      <c r="Q86" s="82"/>
      <c r="R86" s="82"/>
      <c r="S86" s="70">
        <f>I86-O86</f>
        <v>0</v>
      </c>
      <c r="T86" s="32"/>
    </row>
    <row r="87" spans="1:20" ht="23.25">
      <c r="A87" s="101"/>
      <c r="B87" s="51" t="s">
        <v>245</v>
      </c>
      <c r="C87" s="81"/>
      <c r="D87" s="46"/>
      <c r="E87" s="144"/>
      <c r="F87" s="145"/>
      <c r="G87" s="31">
        <v>60000</v>
      </c>
      <c r="H87" s="82"/>
      <c r="I87" s="43">
        <f>G87-F87</f>
        <v>60000</v>
      </c>
      <c r="J87" s="82"/>
      <c r="K87" s="82"/>
      <c r="L87" s="82"/>
      <c r="M87" s="43"/>
      <c r="N87" s="73"/>
      <c r="O87" s="43">
        <f>I87+M87-K87</f>
        <v>60000</v>
      </c>
      <c r="P87" s="83"/>
      <c r="Q87" s="82"/>
      <c r="R87" s="82"/>
      <c r="S87" s="70">
        <f>I87-O87</f>
        <v>0</v>
      </c>
      <c r="T87" s="32"/>
    </row>
    <row r="88" spans="1:20" ht="23.25">
      <c r="A88" s="101"/>
      <c r="B88" s="51" t="s">
        <v>171</v>
      </c>
      <c r="C88" s="81"/>
      <c r="D88" s="46"/>
      <c r="E88" s="144"/>
      <c r="F88" s="145"/>
      <c r="G88" s="82">
        <v>6399600</v>
      </c>
      <c r="H88" s="82"/>
      <c r="I88" s="43">
        <f t="shared" si="6"/>
        <v>6399600</v>
      </c>
      <c r="J88" s="82"/>
      <c r="K88" s="82"/>
      <c r="L88" s="82"/>
      <c r="M88" s="43"/>
      <c r="N88" s="73">
        <v>4</v>
      </c>
      <c r="O88" s="43">
        <f t="shared" si="7"/>
        <v>6399600</v>
      </c>
      <c r="P88" s="83"/>
      <c r="Q88" s="82"/>
      <c r="R88" s="82"/>
      <c r="S88" s="70">
        <f t="shared" si="8"/>
        <v>0</v>
      </c>
      <c r="T88" s="32"/>
    </row>
    <row r="89" spans="1:20" ht="23.25">
      <c r="A89" s="101"/>
      <c r="B89" s="51" t="s">
        <v>172</v>
      </c>
      <c r="C89" s="81"/>
      <c r="D89" s="46"/>
      <c r="E89" s="144"/>
      <c r="F89" s="145"/>
      <c r="G89" s="82">
        <v>1276800</v>
      </c>
      <c r="H89" s="82"/>
      <c r="I89" s="43">
        <f t="shared" si="6"/>
        <v>1276800</v>
      </c>
      <c r="J89" s="82"/>
      <c r="K89" s="82"/>
      <c r="L89" s="82"/>
      <c r="M89" s="43"/>
      <c r="N89" s="73">
        <v>4</v>
      </c>
      <c r="O89" s="43">
        <f t="shared" si="7"/>
        <v>1276800</v>
      </c>
      <c r="P89" s="83"/>
      <c r="Q89" s="82"/>
      <c r="R89" s="82"/>
      <c r="S89" s="70">
        <f t="shared" si="8"/>
        <v>0</v>
      </c>
      <c r="T89" s="32"/>
    </row>
    <row r="90" spans="1:20" ht="23.25">
      <c r="A90" s="101"/>
      <c r="B90" s="51" t="s">
        <v>238</v>
      </c>
      <c r="C90" s="81"/>
      <c r="D90" s="46"/>
      <c r="E90" s="144"/>
      <c r="F90" s="145"/>
      <c r="G90" s="82">
        <v>60000</v>
      </c>
      <c r="H90" s="82"/>
      <c r="I90" s="43">
        <f t="shared" si="6"/>
        <v>60000</v>
      </c>
      <c r="J90" s="82"/>
      <c r="K90" s="82"/>
      <c r="L90" s="82"/>
      <c r="M90" s="43"/>
      <c r="N90" s="73">
        <v>4</v>
      </c>
      <c r="O90" s="43">
        <f t="shared" si="7"/>
        <v>60000</v>
      </c>
      <c r="P90" s="83"/>
      <c r="Q90" s="82"/>
      <c r="R90" s="82"/>
      <c r="S90" s="70">
        <f t="shared" si="8"/>
        <v>0</v>
      </c>
      <c r="T90" s="32"/>
    </row>
    <row r="91" spans="1:20" ht="23.25">
      <c r="A91" s="101"/>
      <c r="B91" s="51" t="s">
        <v>239</v>
      </c>
      <c r="C91" s="81"/>
      <c r="D91" s="46"/>
      <c r="E91" s="144"/>
      <c r="F91" s="145"/>
      <c r="G91" s="82">
        <v>731043</v>
      </c>
      <c r="H91" s="82"/>
      <c r="I91" s="43">
        <f t="shared" si="6"/>
        <v>731043</v>
      </c>
      <c r="J91" s="82"/>
      <c r="K91" s="82"/>
      <c r="L91" s="82"/>
      <c r="M91" s="43"/>
      <c r="N91" s="73"/>
      <c r="O91" s="43">
        <f t="shared" si="7"/>
        <v>731043</v>
      </c>
      <c r="P91" s="83"/>
      <c r="Q91" s="82"/>
      <c r="R91" s="82"/>
      <c r="S91" s="70">
        <f t="shared" si="8"/>
        <v>0</v>
      </c>
      <c r="T91" s="32"/>
    </row>
    <row r="92" spans="1:20" ht="23.25">
      <c r="A92" s="101"/>
      <c r="B92" s="51" t="s">
        <v>241</v>
      </c>
      <c r="C92" s="81"/>
      <c r="D92" s="46"/>
      <c r="E92" s="144"/>
      <c r="F92" s="145"/>
      <c r="G92" s="82">
        <v>200600</v>
      </c>
      <c r="H92" s="82"/>
      <c r="I92" s="43">
        <f>G92-F92</f>
        <v>200600</v>
      </c>
      <c r="J92" s="82"/>
      <c r="K92" s="82"/>
      <c r="L92" s="82"/>
      <c r="M92" s="43"/>
      <c r="N92" s="73">
        <v>4</v>
      </c>
      <c r="O92" s="43">
        <f t="shared" si="7"/>
        <v>200600</v>
      </c>
      <c r="P92" s="83"/>
      <c r="Q92" s="82"/>
      <c r="R92" s="82"/>
      <c r="S92" s="70">
        <f t="shared" si="8"/>
        <v>0</v>
      </c>
      <c r="T92" s="32"/>
    </row>
    <row r="93" spans="1:20" ht="23.25">
      <c r="A93" s="101"/>
      <c r="B93" s="51" t="s">
        <v>240</v>
      </c>
      <c r="C93" s="81"/>
      <c r="D93" s="46"/>
      <c r="E93" s="144"/>
      <c r="F93" s="145"/>
      <c r="G93" s="82">
        <v>3789600</v>
      </c>
      <c r="H93" s="82"/>
      <c r="I93" s="43">
        <f>G93-F93</f>
        <v>3789600</v>
      </c>
      <c r="J93" s="82"/>
      <c r="K93" s="82"/>
      <c r="L93" s="82"/>
      <c r="M93" s="43"/>
      <c r="N93" s="73">
        <v>4</v>
      </c>
      <c r="O93" s="43">
        <f t="shared" si="7"/>
        <v>3789600</v>
      </c>
      <c r="P93" s="83"/>
      <c r="Q93" s="82"/>
      <c r="R93" s="82"/>
      <c r="S93" s="70">
        <f t="shared" si="8"/>
        <v>0</v>
      </c>
      <c r="T93" s="32"/>
    </row>
    <row r="94" spans="1:20" ht="23.25">
      <c r="A94" s="101"/>
      <c r="B94" s="51" t="s">
        <v>243</v>
      </c>
      <c r="C94" s="81"/>
      <c r="D94" s="46"/>
      <c r="E94" s="144"/>
      <c r="F94" s="145"/>
      <c r="G94" s="82">
        <v>578200</v>
      </c>
      <c r="H94" s="82"/>
      <c r="I94" s="43">
        <f t="shared" si="6"/>
        <v>578200</v>
      </c>
      <c r="J94" s="82"/>
      <c r="K94" s="82"/>
      <c r="L94" s="82"/>
      <c r="M94" s="43"/>
      <c r="N94" s="73">
        <v>4</v>
      </c>
      <c r="O94" s="43">
        <f t="shared" si="7"/>
        <v>578200</v>
      </c>
      <c r="P94" s="83"/>
      <c r="Q94" s="82"/>
      <c r="R94" s="82"/>
      <c r="S94" s="70">
        <f t="shared" si="8"/>
        <v>0</v>
      </c>
      <c r="T94" s="32"/>
    </row>
    <row r="95" spans="1:20" ht="23.25">
      <c r="A95" s="101"/>
      <c r="B95" s="51" t="s">
        <v>244</v>
      </c>
      <c r="C95" s="81"/>
      <c r="D95" s="46"/>
      <c r="E95" s="144"/>
      <c r="F95" s="145"/>
      <c r="G95" s="82">
        <v>226112</v>
      </c>
      <c r="H95" s="82"/>
      <c r="I95" s="43">
        <f t="shared" si="6"/>
        <v>226112</v>
      </c>
      <c r="J95" s="82"/>
      <c r="K95" s="82"/>
      <c r="L95" s="82"/>
      <c r="M95" s="43"/>
      <c r="N95" s="73"/>
      <c r="O95" s="43">
        <f t="shared" si="7"/>
        <v>226112</v>
      </c>
      <c r="P95" s="83"/>
      <c r="Q95" s="82"/>
      <c r="R95" s="82"/>
      <c r="S95" s="70">
        <f t="shared" si="8"/>
        <v>0</v>
      </c>
      <c r="T95" s="32"/>
    </row>
    <row r="96" spans="1:20" ht="23.25">
      <c r="A96" s="101"/>
      <c r="B96" s="51" t="s">
        <v>173</v>
      </c>
      <c r="C96" s="81"/>
      <c r="D96" s="46"/>
      <c r="E96" s="144"/>
      <c r="F96" s="145"/>
      <c r="G96" s="82">
        <v>1102500</v>
      </c>
      <c r="H96" s="82"/>
      <c r="I96" s="43">
        <f t="shared" si="6"/>
        <v>1102500</v>
      </c>
      <c r="J96" s="82"/>
      <c r="K96" s="82"/>
      <c r="L96" s="82"/>
      <c r="M96" s="43"/>
      <c r="N96" s="73">
        <v>4</v>
      </c>
      <c r="O96" s="43">
        <f t="shared" si="7"/>
        <v>1102500</v>
      </c>
      <c r="P96" s="83"/>
      <c r="Q96" s="82"/>
      <c r="R96" s="82"/>
      <c r="S96" s="70">
        <f t="shared" si="8"/>
        <v>0</v>
      </c>
      <c r="T96" s="32"/>
    </row>
    <row r="97" spans="1:20" ht="23.25">
      <c r="A97" s="101"/>
      <c r="B97" s="51"/>
      <c r="C97" s="81"/>
      <c r="D97" s="46"/>
      <c r="E97" s="144"/>
      <c r="F97" s="145"/>
      <c r="G97" s="82"/>
      <c r="H97" s="82"/>
      <c r="I97" s="43"/>
      <c r="J97" s="82"/>
      <c r="K97" s="82"/>
      <c r="L97" s="82"/>
      <c r="M97" s="43"/>
      <c r="N97" s="73"/>
      <c r="O97" s="43"/>
      <c r="P97" s="83"/>
      <c r="Q97" s="82"/>
      <c r="R97" s="82"/>
      <c r="S97" s="70"/>
      <c r="T97" s="32"/>
    </row>
    <row r="98" spans="1:20" ht="23.25">
      <c r="A98" s="101"/>
      <c r="B98" s="51"/>
      <c r="C98" s="81"/>
      <c r="D98" s="46"/>
      <c r="E98" s="144"/>
      <c r="F98" s="145"/>
      <c r="G98" s="82"/>
      <c r="H98" s="82"/>
      <c r="I98" s="43"/>
      <c r="J98" s="82"/>
      <c r="K98" s="82"/>
      <c r="L98" s="82"/>
      <c r="M98" s="43"/>
      <c r="N98" s="73"/>
      <c r="O98" s="43"/>
      <c r="P98" s="83"/>
      <c r="Q98" s="82"/>
      <c r="R98" s="82"/>
      <c r="S98" s="70"/>
      <c r="T98" s="32"/>
    </row>
    <row r="99" spans="1:19" ht="23.25">
      <c r="A99" s="100" t="s">
        <v>10</v>
      </c>
      <c r="B99" s="51"/>
      <c r="C99" s="52"/>
      <c r="D99" s="47"/>
      <c r="E99" s="142"/>
      <c r="F99" s="143"/>
      <c r="G99" s="43"/>
      <c r="H99" s="43"/>
      <c r="I99" s="43"/>
      <c r="J99" s="43"/>
      <c r="K99" s="43"/>
      <c r="L99" s="43"/>
      <c r="M99" s="43"/>
      <c r="N99" s="43"/>
      <c r="O99" s="43"/>
      <c r="P99" s="47"/>
      <c r="Q99" s="43"/>
      <c r="R99" s="43"/>
      <c r="S99" s="70"/>
    </row>
    <row r="100" spans="1:19" ht="23.25">
      <c r="A100" s="97"/>
      <c r="B100" s="51" t="s">
        <v>18</v>
      </c>
      <c r="C100" s="52" t="s">
        <v>112</v>
      </c>
      <c r="D100" s="47"/>
      <c r="E100" s="142"/>
      <c r="F100" s="43">
        <v>8730713</v>
      </c>
      <c r="G100" s="43">
        <v>11300</v>
      </c>
      <c r="H100" s="43">
        <f>F100-G100</f>
        <v>8719413</v>
      </c>
      <c r="I100" s="143"/>
      <c r="J100" s="43"/>
      <c r="K100" s="43"/>
      <c r="L100" s="43"/>
      <c r="M100" s="43"/>
      <c r="N100" s="44"/>
      <c r="O100" s="43"/>
      <c r="P100" s="72">
        <v>4</v>
      </c>
      <c r="Q100" s="43">
        <f>H100+K100-M100</f>
        <v>8719413</v>
      </c>
      <c r="R100" s="70">
        <f>H100-Q100</f>
        <v>0</v>
      </c>
      <c r="S100" s="70"/>
    </row>
    <row r="101" spans="1:19" ht="23.25">
      <c r="A101" s="97"/>
      <c r="B101" s="103" t="s">
        <v>31</v>
      </c>
      <c r="C101" s="52" t="s">
        <v>113</v>
      </c>
      <c r="D101" s="47"/>
      <c r="E101" s="142"/>
      <c r="F101" s="43">
        <v>1496260</v>
      </c>
      <c r="G101" s="43">
        <v>0</v>
      </c>
      <c r="H101" s="43">
        <f aca="true" t="shared" si="9" ref="H101:H109">F101-G101</f>
        <v>1496260</v>
      </c>
      <c r="I101" s="143"/>
      <c r="J101" s="43"/>
      <c r="K101" s="43"/>
      <c r="L101" s="43"/>
      <c r="M101" s="43"/>
      <c r="N101" s="43"/>
      <c r="O101" s="43"/>
      <c r="P101" s="72">
        <v>4</v>
      </c>
      <c r="Q101" s="43">
        <f aca="true" t="shared" si="10" ref="Q101:Q110">H101+K101-M101</f>
        <v>1496260</v>
      </c>
      <c r="R101" s="70">
        <f aca="true" t="shared" si="11" ref="R101:R110">H101-Q101</f>
        <v>0</v>
      </c>
      <c r="S101" s="70"/>
    </row>
    <row r="102" spans="1:19" ht="23.25">
      <c r="A102" s="97"/>
      <c r="B102" s="103" t="s">
        <v>32</v>
      </c>
      <c r="C102" s="52" t="s">
        <v>114</v>
      </c>
      <c r="D102" s="47"/>
      <c r="E102" s="142"/>
      <c r="F102" s="43">
        <v>8617262</v>
      </c>
      <c r="G102" s="43"/>
      <c r="H102" s="43">
        <f t="shared" si="9"/>
        <v>8617262</v>
      </c>
      <c r="I102" s="143"/>
      <c r="J102" s="43"/>
      <c r="K102" s="43"/>
      <c r="L102" s="43"/>
      <c r="M102" s="43"/>
      <c r="N102" s="43"/>
      <c r="O102" s="43"/>
      <c r="P102" s="72">
        <v>4</v>
      </c>
      <c r="Q102" s="43">
        <f t="shared" si="10"/>
        <v>8617262</v>
      </c>
      <c r="R102" s="70">
        <f t="shared" si="11"/>
        <v>0</v>
      </c>
      <c r="S102" s="70"/>
    </row>
    <row r="103" spans="1:19" ht="23.25">
      <c r="A103" s="97"/>
      <c r="B103" s="103" t="s">
        <v>19</v>
      </c>
      <c r="C103" s="52" t="s">
        <v>115</v>
      </c>
      <c r="D103" s="47"/>
      <c r="E103" s="142"/>
      <c r="F103" s="43">
        <v>153955</v>
      </c>
      <c r="G103" s="43"/>
      <c r="H103" s="43">
        <f t="shared" si="9"/>
        <v>153955</v>
      </c>
      <c r="I103" s="143"/>
      <c r="J103" s="43"/>
      <c r="K103" s="43"/>
      <c r="L103" s="72"/>
      <c r="M103" s="43"/>
      <c r="N103" s="43"/>
      <c r="O103" s="43"/>
      <c r="P103" s="72">
        <v>4</v>
      </c>
      <c r="Q103" s="43">
        <f t="shared" si="10"/>
        <v>153955</v>
      </c>
      <c r="R103" s="70">
        <f t="shared" si="11"/>
        <v>0</v>
      </c>
      <c r="S103" s="70"/>
    </row>
    <row r="104" spans="1:19" ht="23.25">
      <c r="A104" s="97"/>
      <c r="B104" s="103" t="s">
        <v>17</v>
      </c>
      <c r="C104" s="52" t="s">
        <v>116</v>
      </c>
      <c r="D104" s="47"/>
      <c r="E104" s="142"/>
      <c r="F104" s="43">
        <v>3481588.95</v>
      </c>
      <c r="G104" s="43"/>
      <c r="H104" s="43">
        <f t="shared" si="9"/>
        <v>3481588.95</v>
      </c>
      <c r="I104" s="143"/>
      <c r="J104" s="43"/>
      <c r="K104" s="43"/>
      <c r="L104" s="43"/>
      <c r="M104" s="43"/>
      <c r="N104" s="43"/>
      <c r="O104" s="43"/>
      <c r="P104" s="72">
        <v>4</v>
      </c>
      <c r="Q104" s="43">
        <f t="shared" si="10"/>
        <v>3481588.95</v>
      </c>
      <c r="R104" s="70">
        <f t="shared" si="11"/>
        <v>0</v>
      </c>
      <c r="S104" s="70"/>
    </row>
    <row r="105" spans="1:20" ht="23.25">
      <c r="A105" s="97"/>
      <c r="B105" s="103" t="s">
        <v>20</v>
      </c>
      <c r="C105" s="52" t="s">
        <v>117</v>
      </c>
      <c r="D105" s="47"/>
      <c r="E105" s="142"/>
      <c r="F105" s="43">
        <v>3015455.4</v>
      </c>
      <c r="G105" s="43"/>
      <c r="H105" s="43">
        <f t="shared" si="9"/>
        <v>3015455.4</v>
      </c>
      <c r="I105" s="143"/>
      <c r="J105" s="43"/>
      <c r="K105" s="43"/>
      <c r="L105" s="43"/>
      <c r="M105" s="43"/>
      <c r="N105" s="43"/>
      <c r="O105" s="43"/>
      <c r="P105" s="72">
        <v>4</v>
      </c>
      <c r="Q105" s="43">
        <f t="shared" si="10"/>
        <v>3015455.4</v>
      </c>
      <c r="R105" s="70">
        <f t="shared" si="11"/>
        <v>0</v>
      </c>
      <c r="S105" s="70"/>
      <c r="T105" s="31"/>
    </row>
    <row r="106" spans="1:19" ht="23.25">
      <c r="A106" s="97"/>
      <c r="B106" s="103" t="s">
        <v>11</v>
      </c>
      <c r="C106" s="52" t="s">
        <v>118</v>
      </c>
      <c r="D106" s="47"/>
      <c r="E106" s="142"/>
      <c r="F106" s="43">
        <v>251650.99</v>
      </c>
      <c r="G106" s="43"/>
      <c r="H106" s="43">
        <f t="shared" si="9"/>
        <v>251650.99</v>
      </c>
      <c r="I106" s="143"/>
      <c r="J106" s="43"/>
      <c r="K106" s="43"/>
      <c r="L106" s="43"/>
      <c r="M106" s="43"/>
      <c r="N106" s="43"/>
      <c r="O106" s="43"/>
      <c r="P106" s="72">
        <v>4</v>
      </c>
      <c r="Q106" s="43">
        <f t="shared" si="10"/>
        <v>251650.99</v>
      </c>
      <c r="R106" s="70">
        <f t="shared" si="11"/>
        <v>0</v>
      </c>
      <c r="S106" s="70"/>
    </row>
    <row r="107" spans="1:19" ht="23.25">
      <c r="A107" s="97"/>
      <c r="B107" s="103" t="s">
        <v>12</v>
      </c>
      <c r="C107" s="52" t="s">
        <v>121</v>
      </c>
      <c r="D107" s="47"/>
      <c r="E107" s="142"/>
      <c r="F107" s="43">
        <v>4272000</v>
      </c>
      <c r="G107" s="43"/>
      <c r="H107" s="43">
        <f t="shared" si="9"/>
        <v>4272000</v>
      </c>
      <c r="I107" s="143"/>
      <c r="J107" s="43"/>
      <c r="K107" s="43"/>
      <c r="L107" s="43"/>
      <c r="M107" s="43"/>
      <c r="N107" s="43"/>
      <c r="O107" s="43"/>
      <c r="P107" s="72">
        <v>4</v>
      </c>
      <c r="Q107" s="43">
        <f t="shared" si="10"/>
        <v>4272000</v>
      </c>
      <c r="R107" s="70">
        <f t="shared" si="11"/>
        <v>0</v>
      </c>
      <c r="S107" s="70"/>
    </row>
    <row r="108" spans="1:19" ht="23.25">
      <c r="A108" s="97"/>
      <c r="B108" s="103" t="s">
        <v>13</v>
      </c>
      <c r="C108" s="52" t="s">
        <v>119</v>
      </c>
      <c r="D108" s="47"/>
      <c r="E108" s="142"/>
      <c r="F108" s="43">
        <v>524309.05</v>
      </c>
      <c r="G108" s="43"/>
      <c r="H108" s="43">
        <f t="shared" si="9"/>
        <v>524309.05</v>
      </c>
      <c r="I108" s="143"/>
      <c r="J108" s="43"/>
      <c r="K108" s="43"/>
      <c r="L108" s="43"/>
      <c r="M108" s="43"/>
      <c r="N108" s="43"/>
      <c r="O108" s="43"/>
      <c r="P108" s="72">
        <v>4</v>
      </c>
      <c r="Q108" s="43">
        <f>H108+K108-M108</f>
        <v>524309.05</v>
      </c>
      <c r="R108" s="70">
        <f t="shared" si="11"/>
        <v>0</v>
      </c>
      <c r="S108" s="70"/>
    </row>
    <row r="109" spans="1:19" ht="23.25">
      <c r="A109" s="97"/>
      <c r="B109" s="103" t="s">
        <v>21</v>
      </c>
      <c r="C109" s="52" t="s">
        <v>120</v>
      </c>
      <c r="D109" s="47"/>
      <c r="E109" s="142"/>
      <c r="F109" s="43">
        <v>6016500</v>
      </c>
      <c r="G109" s="43"/>
      <c r="H109" s="43">
        <f t="shared" si="9"/>
        <v>6016500</v>
      </c>
      <c r="I109" s="143"/>
      <c r="J109" s="43"/>
      <c r="K109" s="43"/>
      <c r="L109" s="43"/>
      <c r="M109" s="43"/>
      <c r="N109" s="43"/>
      <c r="O109" s="43"/>
      <c r="P109" s="72"/>
      <c r="Q109" s="43">
        <f t="shared" si="10"/>
        <v>6016500</v>
      </c>
      <c r="R109" s="70">
        <f t="shared" si="11"/>
        <v>0</v>
      </c>
      <c r="S109" s="70"/>
    </row>
    <row r="110" spans="1:19" ht="23.25">
      <c r="A110" s="95"/>
      <c r="B110" s="104" t="s">
        <v>233</v>
      </c>
      <c r="C110" s="66" t="s">
        <v>234</v>
      </c>
      <c r="D110" s="68"/>
      <c r="E110" s="146"/>
      <c r="F110" s="57">
        <v>0</v>
      </c>
      <c r="G110" s="57"/>
      <c r="H110" s="57">
        <v>0</v>
      </c>
      <c r="I110" s="147"/>
      <c r="J110" s="57"/>
      <c r="K110" s="57"/>
      <c r="L110" s="57"/>
      <c r="M110" s="57"/>
      <c r="N110" s="57"/>
      <c r="O110" s="57"/>
      <c r="P110" s="84"/>
      <c r="Q110" s="43">
        <f t="shared" si="10"/>
        <v>0</v>
      </c>
      <c r="R110" s="70">
        <f t="shared" si="11"/>
        <v>0</v>
      </c>
      <c r="S110" s="69"/>
    </row>
    <row r="111" spans="1:23" s="40" customFormat="1" ht="24" thickBot="1">
      <c r="A111" s="338" t="s">
        <v>15</v>
      </c>
      <c r="B111" s="339"/>
      <c r="C111" s="85"/>
      <c r="D111" s="86">
        <f aca="true" t="shared" si="12" ref="D111:I111">SUM(D7:D110)</f>
        <v>58450708.65</v>
      </c>
      <c r="E111" s="86">
        <f t="shared" si="12"/>
        <v>58450708.65</v>
      </c>
      <c r="F111" s="86">
        <f>SUM(F7:F110)</f>
        <v>172530053.76000002</v>
      </c>
      <c r="G111" s="86">
        <f t="shared" si="12"/>
        <v>172530053.75999996</v>
      </c>
      <c r="H111" s="87">
        <f t="shared" si="12"/>
        <v>106654114.35</v>
      </c>
      <c r="I111" s="86">
        <f t="shared" si="12"/>
        <v>106654114.35</v>
      </c>
      <c r="J111" s="86"/>
      <c r="K111" s="86">
        <f>SUM(K7:K110)</f>
        <v>486791.39</v>
      </c>
      <c r="L111" s="86"/>
      <c r="M111" s="86">
        <f>SUM(M7:M110)</f>
        <v>486791.39</v>
      </c>
      <c r="N111" s="86"/>
      <c r="O111" s="86">
        <f>SUM(O7:O110)</f>
        <v>52073967.019999996</v>
      </c>
      <c r="P111" s="86"/>
      <c r="Q111" s="86">
        <f>SUM(Q7:Q110)</f>
        <v>52073967.015</v>
      </c>
      <c r="R111" s="86">
        <f>SUM(R7:R110)</f>
        <v>70587818.57</v>
      </c>
      <c r="S111" s="141">
        <f>SUM(S7:S110)</f>
        <v>70587818.56500001</v>
      </c>
      <c r="T111" s="88"/>
      <c r="W111" s="45"/>
    </row>
    <row r="112" spans="5:19" ht="24" thickTop="1">
      <c r="E112" s="31">
        <f>SUM(D111-E111)</f>
        <v>0</v>
      </c>
      <c r="G112" s="31">
        <f>SUM(F111-G111)</f>
        <v>5.960464477539063E-08</v>
      </c>
      <c r="I112" s="31">
        <f>H111-I111</f>
        <v>0</v>
      </c>
      <c r="M112" s="31">
        <f>SUM(K111-M111)</f>
        <v>0</v>
      </c>
      <c r="O112" s="32"/>
      <c r="Q112" s="32">
        <f>SUM(O111-Q111)</f>
        <v>0.004999995231628418</v>
      </c>
      <c r="S112" s="140">
        <f>SUM(R111-S111)</f>
        <v>0.004999980330467224</v>
      </c>
    </row>
    <row r="113" spans="8:15" ht="27" customHeight="1">
      <c r="H113" s="32"/>
      <c r="O113" s="31" t="s">
        <v>29</v>
      </c>
    </row>
    <row r="114" spans="8:15" ht="32.25" customHeight="1">
      <c r="H114" s="32"/>
      <c r="O114" s="31"/>
    </row>
    <row r="115" spans="6:15" ht="23.25">
      <c r="F115" s="31"/>
      <c r="H115" s="32"/>
      <c r="K115" s="32"/>
      <c r="L115" s="32"/>
      <c r="O115" s="32"/>
    </row>
    <row r="116" spans="6:8" ht="23.25">
      <c r="F116" s="31"/>
      <c r="H116" s="32"/>
    </row>
    <row r="117" spans="6:8" ht="23.25">
      <c r="F117" s="31"/>
      <c r="H117" s="32"/>
    </row>
    <row r="118" spans="6:8" ht="23.25">
      <c r="F118" s="31"/>
      <c r="H118" s="32"/>
    </row>
    <row r="119" spans="6:8" ht="23.25">
      <c r="F119" s="31"/>
      <c r="H119" s="32"/>
    </row>
    <row r="120" spans="6:8" ht="23.25">
      <c r="F120" s="31"/>
      <c r="H120" s="32"/>
    </row>
    <row r="121" spans="6:8" ht="23.25">
      <c r="F121" s="31"/>
      <c r="H121" s="32"/>
    </row>
    <row r="122" spans="6:8" ht="23.25">
      <c r="F122" s="31"/>
      <c r="H122" s="32"/>
    </row>
    <row r="123" spans="6:8" ht="23.25">
      <c r="F123" s="31"/>
      <c r="H123" s="32"/>
    </row>
    <row r="124" ht="23.25">
      <c r="F124" s="31"/>
    </row>
    <row r="125" ht="23.25">
      <c r="F125" s="31"/>
    </row>
    <row r="126" spans="6:12" ht="23.25">
      <c r="F126" s="31"/>
      <c r="H126" s="32"/>
      <c r="K126" s="32"/>
      <c r="L126" s="32"/>
    </row>
    <row r="130" spans="6:12" ht="23.25">
      <c r="F130" s="32"/>
      <c r="H130" s="32"/>
      <c r="K130" s="32"/>
      <c r="L130" s="32"/>
    </row>
  </sheetData>
  <sheetProtection/>
  <mergeCells count="13">
    <mergeCell ref="A16:B16"/>
    <mergeCell ref="A111:B111"/>
    <mergeCell ref="A5:B5"/>
    <mergeCell ref="F5:G5"/>
    <mergeCell ref="O5:Q5"/>
    <mergeCell ref="J5:M5"/>
    <mergeCell ref="D5:E5"/>
    <mergeCell ref="R5:S5"/>
    <mergeCell ref="H5:I5"/>
    <mergeCell ref="A1:S1"/>
    <mergeCell ref="A2:S2"/>
    <mergeCell ref="A3:S3"/>
    <mergeCell ref="A4:S4"/>
  </mergeCells>
  <printOptions/>
  <pageMargins left="0.2362204724409449" right="0.15748031496062992" top="0.4724409448818898" bottom="0.2755905511811024" header="0.5118110236220472" footer="0.2362204724409449"/>
  <pageSetup horizontalDpi="600" verticalDpi="600" orientation="landscape" paperSize="5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48" customWidth="1"/>
    <col min="2" max="2" width="16.00390625" style="148" customWidth="1"/>
    <col min="3" max="3" width="15.140625" style="148" customWidth="1"/>
    <col min="4" max="4" width="9.140625" style="148" customWidth="1"/>
    <col min="5" max="5" width="31.00390625" style="148" customWidth="1"/>
    <col min="6" max="6" width="15.7109375" style="259" customWidth="1"/>
    <col min="7" max="16384" width="9.140625" style="148" customWidth="1"/>
  </cols>
  <sheetData>
    <row r="1" spans="1:6" ht="23.25">
      <c r="A1" s="395" t="s">
        <v>176</v>
      </c>
      <c r="B1" s="395"/>
      <c r="C1" s="395"/>
      <c r="D1" s="395"/>
      <c r="E1" s="395"/>
      <c r="F1" s="395"/>
    </row>
    <row r="2" spans="1:6" ht="23.25">
      <c r="A2" s="395" t="s">
        <v>288</v>
      </c>
      <c r="B2" s="395"/>
      <c r="C2" s="395"/>
      <c r="D2" s="395"/>
      <c r="E2" s="395"/>
      <c r="F2" s="395"/>
    </row>
    <row r="3" spans="1:6" ht="23.25">
      <c r="A3" s="395" t="s">
        <v>432</v>
      </c>
      <c r="B3" s="395"/>
      <c r="C3" s="395"/>
      <c r="D3" s="395"/>
      <c r="E3" s="395"/>
      <c r="F3" s="395"/>
    </row>
    <row r="4" ht="23.25">
      <c r="A4" s="171" t="s">
        <v>513</v>
      </c>
    </row>
    <row r="5" spans="1:6" ht="23.25">
      <c r="A5" s="417" t="s">
        <v>433</v>
      </c>
      <c r="B5" s="418"/>
      <c r="C5" s="262" t="s">
        <v>434</v>
      </c>
      <c r="D5" s="419" t="s">
        <v>435</v>
      </c>
      <c r="E5" s="420"/>
      <c r="F5" s="421"/>
    </row>
    <row r="6" spans="1:6" ht="23.25">
      <c r="A6" s="263"/>
      <c r="B6" s="264"/>
      <c r="C6" s="265"/>
      <c r="D6" s="419" t="s">
        <v>436</v>
      </c>
      <c r="E6" s="421"/>
      <c r="F6" s="266" t="s">
        <v>47</v>
      </c>
    </row>
    <row r="7" spans="1:6" ht="23.25">
      <c r="A7" s="260" t="s">
        <v>437</v>
      </c>
      <c r="B7" s="252"/>
      <c r="C7" s="253"/>
      <c r="D7" s="149"/>
      <c r="E7" s="150"/>
      <c r="F7" s="255"/>
    </row>
    <row r="8" spans="1:6" ht="23.25">
      <c r="A8" s="149" t="s">
        <v>439</v>
      </c>
      <c r="B8" s="150"/>
      <c r="C8" s="256">
        <v>171360</v>
      </c>
      <c r="D8" s="149" t="s">
        <v>451</v>
      </c>
      <c r="E8" s="150"/>
      <c r="F8" s="255">
        <v>27841251</v>
      </c>
    </row>
    <row r="9" spans="1:6" ht="23.25">
      <c r="A9" s="149" t="s">
        <v>438</v>
      </c>
      <c r="B9" s="150"/>
      <c r="C9" s="255">
        <v>7819715.39</v>
      </c>
      <c r="D9" s="149" t="s">
        <v>452</v>
      </c>
      <c r="E9" s="150"/>
      <c r="F9" s="255">
        <v>8604844.19</v>
      </c>
    </row>
    <row r="10" spans="1:6" ht="23.25">
      <c r="A10" s="149" t="s">
        <v>440</v>
      </c>
      <c r="B10" s="150"/>
      <c r="C10" s="255">
        <v>14338201.51</v>
      </c>
      <c r="D10" s="149" t="s">
        <v>9</v>
      </c>
      <c r="E10" s="150"/>
      <c r="F10" s="255">
        <v>26700381.71</v>
      </c>
    </row>
    <row r="11" spans="1:6" ht="23.25">
      <c r="A11" s="149" t="s">
        <v>441</v>
      </c>
      <c r="B11" s="150"/>
      <c r="C11" s="256">
        <v>2693167</v>
      </c>
      <c r="D11" s="149" t="s">
        <v>453</v>
      </c>
      <c r="E11" s="150"/>
      <c r="F11" s="255">
        <v>344790</v>
      </c>
    </row>
    <row r="12" spans="1:6" ht="23.25">
      <c r="A12" s="149" t="s">
        <v>442</v>
      </c>
      <c r="B12" s="150"/>
      <c r="C12" s="256">
        <v>52576495</v>
      </c>
      <c r="D12" s="149" t="s">
        <v>454</v>
      </c>
      <c r="E12" s="150"/>
      <c r="F12" s="255"/>
    </row>
    <row r="13" spans="1:6" ht="23.25">
      <c r="A13" s="149" t="s">
        <v>304</v>
      </c>
      <c r="B13" s="150"/>
      <c r="C13" s="256">
        <v>4777000</v>
      </c>
      <c r="D13" s="149" t="s">
        <v>455</v>
      </c>
      <c r="E13" s="150"/>
      <c r="F13" s="255">
        <v>434000</v>
      </c>
    </row>
    <row r="14" spans="1:6" ht="23.25">
      <c r="A14" s="149"/>
      <c r="B14" s="150"/>
      <c r="C14" s="254"/>
      <c r="D14" s="149" t="s">
        <v>456</v>
      </c>
      <c r="E14" s="150"/>
      <c r="F14" s="255"/>
    </row>
    <row r="15" spans="1:6" ht="23.25">
      <c r="A15" s="261" t="s">
        <v>443</v>
      </c>
      <c r="B15" s="150"/>
      <c r="C15" s="254"/>
      <c r="D15" s="149" t="s">
        <v>457</v>
      </c>
      <c r="E15" s="150"/>
      <c r="F15" s="255">
        <v>75000</v>
      </c>
    </row>
    <row r="16" spans="1:6" ht="23.25">
      <c r="A16" s="149" t="s">
        <v>444</v>
      </c>
      <c r="B16" s="150"/>
      <c r="C16" s="256">
        <v>1940178</v>
      </c>
      <c r="D16" s="149" t="s">
        <v>458</v>
      </c>
      <c r="E16" s="150"/>
      <c r="F16" s="255"/>
    </row>
    <row r="17" spans="1:6" ht="23.25">
      <c r="A17" s="149" t="s">
        <v>445</v>
      </c>
      <c r="B17" s="150"/>
      <c r="C17" s="256">
        <v>4750</v>
      </c>
      <c r="D17" s="149" t="s">
        <v>459</v>
      </c>
      <c r="E17" s="150"/>
      <c r="F17" s="255">
        <v>999000</v>
      </c>
    </row>
    <row r="18" spans="1:6" ht="23.25">
      <c r="A18" s="149" t="s">
        <v>446</v>
      </c>
      <c r="B18" s="150"/>
      <c r="C18" s="256">
        <v>142800</v>
      </c>
      <c r="D18" s="149" t="s">
        <v>460</v>
      </c>
      <c r="E18" s="150"/>
      <c r="F18" s="255">
        <v>15117000</v>
      </c>
    </row>
    <row r="19" spans="1:6" ht="23.25">
      <c r="A19" s="149" t="s">
        <v>447</v>
      </c>
      <c r="B19" s="150"/>
      <c r="C19" s="256">
        <v>7784000</v>
      </c>
      <c r="D19" s="149" t="s">
        <v>461</v>
      </c>
      <c r="E19" s="150"/>
      <c r="F19" s="255">
        <v>6635000</v>
      </c>
    </row>
    <row r="20" spans="1:6" ht="23.25">
      <c r="A20" s="149" t="s">
        <v>448</v>
      </c>
      <c r="B20" s="150"/>
      <c r="C20" s="256">
        <v>607400</v>
      </c>
      <c r="D20" s="149" t="s">
        <v>462</v>
      </c>
      <c r="E20" s="150"/>
      <c r="F20" s="255">
        <v>4995000</v>
      </c>
    </row>
    <row r="21" spans="1:6" ht="23.25">
      <c r="A21" s="149" t="s">
        <v>449</v>
      </c>
      <c r="B21" s="150"/>
      <c r="C21" s="256">
        <v>439350</v>
      </c>
      <c r="D21" s="149" t="s">
        <v>463</v>
      </c>
      <c r="E21" s="150"/>
      <c r="F21" s="255">
        <v>1093000</v>
      </c>
    </row>
    <row r="22" spans="1:6" ht="23.25">
      <c r="A22" s="149" t="s">
        <v>450</v>
      </c>
      <c r="B22" s="150"/>
      <c r="C22" s="256">
        <v>106450</v>
      </c>
      <c r="D22" s="149" t="s">
        <v>469</v>
      </c>
      <c r="E22" s="150"/>
      <c r="F22" s="255">
        <v>890000</v>
      </c>
    </row>
    <row r="23" spans="1:6" ht="23.25">
      <c r="A23" s="149" t="s">
        <v>221</v>
      </c>
      <c r="B23" s="150"/>
      <c r="C23" s="256">
        <v>309400</v>
      </c>
      <c r="D23" s="149"/>
      <c r="E23" s="150"/>
      <c r="F23" s="255"/>
    </row>
    <row r="24" spans="1:6" ht="23.25">
      <c r="A24" s="149" t="s">
        <v>450</v>
      </c>
      <c r="B24" s="150"/>
      <c r="C24" s="257">
        <v>19000</v>
      </c>
      <c r="D24" s="149"/>
      <c r="E24" s="150"/>
      <c r="F24" s="255"/>
    </row>
    <row r="25" spans="1:6" ht="23.25">
      <c r="A25" s="389" t="s">
        <v>45</v>
      </c>
      <c r="B25" s="390"/>
      <c r="C25" s="258">
        <f>SUM(C8:C24)</f>
        <v>93729266.9</v>
      </c>
      <c r="D25" s="151"/>
      <c r="E25" s="152"/>
      <c r="F25" s="258">
        <f>SUM(F8:F24)</f>
        <v>93729266.9</v>
      </c>
    </row>
  </sheetData>
  <sheetProtection/>
  <mergeCells count="7">
    <mergeCell ref="A25:B25"/>
    <mergeCell ref="A1:F1"/>
    <mergeCell ref="A2:F2"/>
    <mergeCell ref="A3:F3"/>
    <mergeCell ref="A5:B5"/>
    <mergeCell ref="D5:F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6" sqref="G16"/>
    </sheetView>
  </sheetViews>
  <sheetFormatPr defaultColWidth="9.140625" defaultRowHeight="12.75"/>
  <cols>
    <col min="5" max="5" width="12.7109375" style="0" customWidth="1"/>
    <col min="6" max="6" width="14.57421875" style="0" customWidth="1"/>
    <col min="7" max="7" width="15.8515625" style="0" customWidth="1"/>
    <col min="8" max="8" width="18.00390625" style="0" customWidth="1"/>
  </cols>
  <sheetData>
    <row r="1" spans="1:8" ht="21">
      <c r="A1" s="422" t="s">
        <v>176</v>
      </c>
      <c r="B1" s="422"/>
      <c r="C1" s="422"/>
      <c r="D1" s="422"/>
      <c r="E1" s="422"/>
      <c r="F1" s="422"/>
      <c r="G1" s="422"/>
      <c r="H1" s="422"/>
    </row>
    <row r="2" spans="1:8" ht="21">
      <c r="A2" s="422" t="s">
        <v>470</v>
      </c>
      <c r="B2" s="422"/>
      <c r="C2" s="422"/>
      <c r="D2" s="422"/>
      <c r="E2" s="422"/>
      <c r="F2" s="422"/>
      <c r="G2" s="422"/>
      <c r="H2" s="422"/>
    </row>
    <row r="3" spans="1:8" ht="21">
      <c r="A3" s="422" t="s">
        <v>471</v>
      </c>
      <c r="B3" s="422"/>
      <c r="C3" s="422"/>
      <c r="D3" s="422"/>
      <c r="E3" s="422"/>
      <c r="F3" s="422"/>
      <c r="G3" s="422"/>
      <c r="H3" s="422"/>
    </row>
    <row r="4" spans="1:8" ht="21">
      <c r="A4" s="268"/>
      <c r="B4" s="267"/>
      <c r="C4" s="267"/>
      <c r="D4" s="267"/>
      <c r="E4" s="267"/>
      <c r="F4" s="267"/>
      <c r="G4" s="267"/>
      <c r="H4" s="267"/>
    </row>
    <row r="5" spans="1:8" ht="21">
      <c r="A5" s="268"/>
      <c r="B5" s="423" t="s">
        <v>472</v>
      </c>
      <c r="C5" s="423"/>
      <c r="D5" s="269" t="s">
        <v>295</v>
      </c>
      <c r="E5" s="269" t="s">
        <v>290</v>
      </c>
      <c r="F5" s="269" t="s">
        <v>57</v>
      </c>
      <c r="G5" s="269" t="s">
        <v>18</v>
      </c>
      <c r="H5" s="269" t="s">
        <v>45</v>
      </c>
    </row>
    <row r="6" spans="1:8" ht="21">
      <c r="A6" s="268"/>
      <c r="B6" s="424" t="s">
        <v>473</v>
      </c>
      <c r="C6" s="425"/>
      <c r="D6" s="213" t="s">
        <v>18</v>
      </c>
      <c r="E6" s="213" t="s">
        <v>367</v>
      </c>
      <c r="F6" s="216">
        <v>9102000</v>
      </c>
      <c r="G6" s="270">
        <v>8719413</v>
      </c>
      <c r="H6" s="271">
        <f>SUM(G6)</f>
        <v>8719413</v>
      </c>
    </row>
    <row r="7" spans="1:8" ht="21.75" thickBot="1">
      <c r="A7" s="268"/>
      <c r="B7" s="272"/>
      <c r="C7" s="273"/>
      <c r="D7" s="274"/>
      <c r="E7" s="274"/>
      <c r="F7" s="274"/>
      <c r="G7" s="275"/>
      <c r="H7" s="276"/>
    </row>
    <row r="8" spans="1:8" ht="21.75" thickBot="1">
      <c r="A8" s="268"/>
      <c r="B8" s="426" t="s">
        <v>474</v>
      </c>
      <c r="C8" s="427"/>
      <c r="D8" s="427"/>
      <c r="E8" s="428"/>
      <c r="F8" s="277">
        <f>SUM(F6:F7)</f>
        <v>9102000</v>
      </c>
      <c r="G8" s="278">
        <f>SUM(G6:G7)</f>
        <v>8719413</v>
      </c>
      <c r="H8" s="278">
        <f>SUM(H6:H7)</f>
        <v>8719413</v>
      </c>
    </row>
    <row r="9" spans="1:8" ht="21">
      <c r="A9" s="268"/>
      <c r="B9" s="268"/>
      <c r="C9" s="200"/>
      <c r="D9" s="200"/>
      <c r="E9" s="200"/>
      <c r="F9" s="200"/>
      <c r="G9" s="268"/>
      <c r="H9" s="279"/>
    </row>
    <row r="10" spans="1:8" ht="21">
      <c r="A10" s="268"/>
      <c r="B10" s="268"/>
      <c r="C10" s="200"/>
      <c r="D10" s="200"/>
      <c r="E10" s="200"/>
      <c r="F10" s="200"/>
      <c r="G10" s="268"/>
      <c r="H10" s="279"/>
    </row>
    <row r="11" spans="1:8" ht="21">
      <c r="A11" s="280"/>
      <c r="B11" s="281" t="s">
        <v>475</v>
      </c>
      <c r="C11" s="282"/>
      <c r="D11" s="282"/>
      <c r="E11" s="282"/>
      <c r="F11" s="283"/>
      <c r="G11" s="284"/>
      <c r="H11" s="268"/>
    </row>
    <row r="12" spans="1:8" ht="21">
      <c r="A12" s="268"/>
      <c r="B12" s="280"/>
      <c r="C12" s="285"/>
      <c r="D12" s="285"/>
      <c r="E12" s="285"/>
      <c r="F12" s="285"/>
      <c r="G12" s="286"/>
      <c r="H12" s="286"/>
    </row>
  </sheetData>
  <sheetProtection/>
  <mergeCells count="6">
    <mergeCell ref="A1:H1"/>
    <mergeCell ref="A2:H2"/>
    <mergeCell ref="A3:H3"/>
    <mergeCell ref="B5:C5"/>
    <mergeCell ref="B6:C6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6"/>
  <sheetViews>
    <sheetView zoomScalePageLayoutView="0" workbookViewId="0" topLeftCell="A1">
      <selection activeCell="E104" sqref="E104"/>
    </sheetView>
  </sheetViews>
  <sheetFormatPr defaultColWidth="9.140625" defaultRowHeight="12.75"/>
  <cols>
    <col min="1" max="1" width="2.57421875" style="0" customWidth="1"/>
    <col min="2" max="2" width="0.42578125" style="0" hidden="1" customWidth="1"/>
    <col min="5" max="5" width="27.140625" style="0" customWidth="1"/>
    <col min="6" max="6" width="16.57421875" style="0" customWidth="1"/>
    <col min="7" max="7" width="18.7109375" style="0" customWidth="1"/>
    <col min="8" max="8" width="22.7109375" style="0" customWidth="1"/>
    <col min="9" max="9" width="19.57421875" style="0" customWidth="1"/>
    <col min="10" max="10" width="15.421875" style="0" customWidth="1"/>
  </cols>
  <sheetData>
    <row r="1" spans="1:21" ht="21">
      <c r="A1" s="422" t="s">
        <v>176</v>
      </c>
      <c r="B1" s="422"/>
      <c r="C1" s="422"/>
      <c r="D1" s="422"/>
      <c r="E1" s="422"/>
      <c r="F1" s="422"/>
      <c r="G1" s="422"/>
      <c r="H1" s="422"/>
      <c r="I1" s="422"/>
      <c r="J1" s="422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21">
      <c r="A2" s="422" t="s">
        <v>476</v>
      </c>
      <c r="B2" s="422"/>
      <c r="C2" s="422"/>
      <c r="D2" s="422"/>
      <c r="E2" s="422"/>
      <c r="F2" s="422"/>
      <c r="G2" s="422"/>
      <c r="H2" s="422"/>
      <c r="I2" s="422"/>
      <c r="J2" s="422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21">
      <c r="A3" s="422" t="s">
        <v>471</v>
      </c>
      <c r="B3" s="422"/>
      <c r="C3" s="422"/>
      <c r="D3" s="422"/>
      <c r="E3" s="422"/>
      <c r="F3" s="422"/>
      <c r="G3" s="422"/>
      <c r="H3" s="422"/>
      <c r="I3" s="422"/>
      <c r="J3" s="422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</row>
    <row r="4" spans="1:21" ht="21">
      <c r="A4" s="268"/>
      <c r="B4" s="268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</row>
    <row r="5" spans="1:21" ht="21">
      <c r="A5" s="268"/>
      <c r="B5" s="268"/>
      <c r="C5" s="423" t="s">
        <v>63</v>
      </c>
      <c r="D5" s="423"/>
      <c r="E5" s="269" t="s">
        <v>295</v>
      </c>
      <c r="F5" s="269" t="s">
        <v>290</v>
      </c>
      <c r="G5" s="269" t="s">
        <v>57</v>
      </c>
      <c r="H5" s="269" t="s">
        <v>477</v>
      </c>
      <c r="I5" s="269" t="s">
        <v>478</v>
      </c>
      <c r="J5" s="269" t="s">
        <v>45</v>
      </c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1:21" ht="21">
      <c r="A6" s="268"/>
      <c r="B6" s="268"/>
      <c r="C6" s="429" t="s">
        <v>479</v>
      </c>
      <c r="D6" s="430"/>
      <c r="E6" s="213" t="s">
        <v>480</v>
      </c>
      <c r="F6" s="213" t="s">
        <v>367</v>
      </c>
      <c r="G6" s="216">
        <v>1540800</v>
      </c>
      <c r="H6" s="270">
        <v>1496260</v>
      </c>
      <c r="I6" s="270"/>
      <c r="J6" s="271">
        <f>H6</f>
        <v>1496260</v>
      </c>
      <c r="K6" s="288"/>
      <c r="L6" s="289"/>
      <c r="M6" s="288"/>
      <c r="N6" s="288"/>
      <c r="O6" s="288"/>
      <c r="P6" s="289"/>
      <c r="Q6" s="288"/>
      <c r="R6" s="286"/>
      <c r="S6" s="286"/>
      <c r="T6" s="288"/>
      <c r="U6" s="288"/>
    </row>
    <row r="7" spans="1:21" ht="21">
      <c r="A7" s="268"/>
      <c r="B7" s="268"/>
      <c r="C7" s="290"/>
      <c r="D7" s="291"/>
      <c r="E7" s="213" t="s">
        <v>481</v>
      </c>
      <c r="F7" s="292"/>
      <c r="G7" s="216">
        <v>5819147</v>
      </c>
      <c r="H7" s="270">
        <v>4173180</v>
      </c>
      <c r="I7" s="270">
        <v>1330100</v>
      </c>
      <c r="J7" s="271">
        <f aca="true" t="shared" si="0" ref="J7:J12">H7+I7</f>
        <v>5503280</v>
      </c>
      <c r="K7" s="288"/>
      <c r="L7" s="289"/>
      <c r="M7" s="288"/>
      <c r="N7" s="288"/>
      <c r="O7" s="288"/>
      <c r="P7" s="289"/>
      <c r="Q7" s="288"/>
      <c r="R7" s="286"/>
      <c r="S7" s="286"/>
      <c r="T7" s="288"/>
      <c r="U7" s="288"/>
    </row>
    <row r="8" spans="1:21" ht="21">
      <c r="A8" s="268"/>
      <c r="B8" s="268"/>
      <c r="C8" s="431" t="s">
        <v>482</v>
      </c>
      <c r="D8" s="432"/>
      <c r="E8" s="213" t="s">
        <v>19</v>
      </c>
      <c r="F8" s="213" t="s">
        <v>367</v>
      </c>
      <c r="G8" s="216">
        <v>245000</v>
      </c>
      <c r="H8" s="270">
        <v>85000</v>
      </c>
      <c r="I8" s="270">
        <v>18240</v>
      </c>
      <c r="J8" s="271">
        <f t="shared" si="0"/>
        <v>103240</v>
      </c>
      <c r="K8" s="288"/>
      <c r="L8" s="289"/>
      <c r="M8" s="288"/>
      <c r="N8" s="288"/>
      <c r="O8" s="288"/>
      <c r="P8" s="289"/>
      <c r="Q8" s="288"/>
      <c r="R8" s="286"/>
      <c r="S8" s="286"/>
      <c r="T8" s="288"/>
      <c r="U8" s="288"/>
    </row>
    <row r="9" spans="1:21" ht="21">
      <c r="A9" s="268"/>
      <c r="B9" s="268"/>
      <c r="C9" s="295"/>
      <c r="D9" s="296"/>
      <c r="E9" s="213" t="s">
        <v>17</v>
      </c>
      <c r="F9" s="213" t="s">
        <v>367</v>
      </c>
      <c r="G9" s="216">
        <v>1855000</v>
      </c>
      <c r="H9" s="270">
        <v>1195260.58</v>
      </c>
      <c r="I9" s="270">
        <v>242230.38</v>
      </c>
      <c r="J9" s="271">
        <f t="shared" si="0"/>
        <v>1437490.96</v>
      </c>
      <c r="K9" s="288"/>
      <c r="L9" s="289"/>
      <c r="M9" s="288"/>
      <c r="N9" s="288"/>
      <c r="O9" s="288"/>
      <c r="P9" s="289"/>
      <c r="Q9" s="288"/>
      <c r="R9" s="286"/>
      <c r="S9" s="286"/>
      <c r="T9" s="288"/>
      <c r="U9" s="288"/>
    </row>
    <row r="10" spans="1:21" ht="21">
      <c r="A10" s="268"/>
      <c r="B10" s="268"/>
      <c r="C10" s="295"/>
      <c r="D10" s="296"/>
      <c r="E10" s="213" t="s">
        <v>20</v>
      </c>
      <c r="F10" s="213" t="s">
        <v>367</v>
      </c>
      <c r="G10" s="216">
        <v>592000</v>
      </c>
      <c r="H10" s="270">
        <v>169699.4</v>
      </c>
      <c r="I10" s="270">
        <v>57166</v>
      </c>
      <c r="J10" s="271">
        <f t="shared" si="0"/>
        <v>226865.4</v>
      </c>
      <c r="K10" s="288"/>
      <c r="L10" s="289"/>
      <c r="M10" s="288"/>
      <c r="N10" s="288"/>
      <c r="O10" s="288"/>
      <c r="P10" s="289"/>
      <c r="Q10" s="288"/>
      <c r="R10" s="286"/>
      <c r="S10" s="286"/>
      <c r="T10" s="288"/>
      <c r="U10" s="288"/>
    </row>
    <row r="11" spans="1:21" ht="21">
      <c r="A11" s="268"/>
      <c r="B11" s="268"/>
      <c r="C11" s="297"/>
      <c r="D11" s="298"/>
      <c r="E11" s="213" t="s">
        <v>11</v>
      </c>
      <c r="F11" s="292" t="s">
        <v>367</v>
      </c>
      <c r="G11" s="216">
        <v>350000</v>
      </c>
      <c r="H11" s="270">
        <v>249709.83</v>
      </c>
      <c r="I11" s="270"/>
      <c r="J11" s="271">
        <f t="shared" si="0"/>
        <v>249709.83</v>
      </c>
      <c r="K11" s="288"/>
      <c r="L11" s="289"/>
      <c r="M11" s="288"/>
      <c r="N11" s="288"/>
      <c r="O11" s="288"/>
      <c r="P11" s="289"/>
      <c r="Q11" s="288"/>
      <c r="R11" s="286"/>
      <c r="S11" s="286"/>
      <c r="T11" s="288"/>
      <c r="U11" s="288"/>
    </row>
    <row r="12" spans="1:21" ht="21.75" thickBot="1">
      <c r="A12" s="268"/>
      <c r="B12" s="268"/>
      <c r="C12" s="431" t="s">
        <v>483</v>
      </c>
      <c r="D12" s="432"/>
      <c r="E12" s="299" t="s">
        <v>13</v>
      </c>
      <c r="F12" s="300" t="s">
        <v>367</v>
      </c>
      <c r="G12" s="301">
        <v>298700</v>
      </c>
      <c r="H12" s="275">
        <v>196474.05</v>
      </c>
      <c r="I12" s="275">
        <v>18000</v>
      </c>
      <c r="J12" s="271">
        <f t="shared" si="0"/>
        <v>214474.05</v>
      </c>
      <c r="K12" s="288"/>
      <c r="L12" s="289"/>
      <c r="M12" s="288"/>
      <c r="N12" s="288"/>
      <c r="O12" s="288"/>
      <c r="P12" s="289"/>
      <c r="Q12" s="288"/>
      <c r="R12" s="286"/>
      <c r="S12" s="286"/>
      <c r="T12" s="288"/>
      <c r="U12" s="288"/>
    </row>
    <row r="13" spans="1:21" ht="21.75" thickBot="1">
      <c r="A13" s="268"/>
      <c r="B13" s="268"/>
      <c r="C13" s="426" t="s">
        <v>474</v>
      </c>
      <c r="D13" s="427"/>
      <c r="E13" s="427"/>
      <c r="F13" s="428"/>
      <c r="G13" s="277">
        <f>SUM(G6:G12)</f>
        <v>10700647</v>
      </c>
      <c r="H13" s="278">
        <f>SUM(H6:H12)</f>
        <v>7565583.86</v>
      </c>
      <c r="I13" s="278">
        <f>SUM(I6:I12)</f>
        <v>1665736.38</v>
      </c>
      <c r="J13" s="278">
        <f>SUM(J6:J12)</f>
        <v>9231320.240000002</v>
      </c>
      <c r="K13" s="302"/>
      <c r="L13" s="302"/>
      <c r="M13" s="302"/>
      <c r="N13" s="302"/>
      <c r="O13" s="302">
        <f>SUM(J13+J41+J68+J94+J121,J147+J173)</f>
        <v>27828981.39</v>
      </c>
      <c r="P13" s="302"/>
      <c r="Q13" s="302"/>
      <c r="R13" s="302"/>
      <c r="S13" s="302"/>
      <c r="T13" s="302"/>
      <c r="U13" s="302"/>
    </row>
    <row r="14" spans="1:21" ht="21">
      <c r="A14" s="268"/>
      <c r="B14" s="268"/>
      <c r="C14" s="268"/>
      <c r="D14" s="200"/>
      <c r="E14" s="200"/>
      <c r="F14" s="200"/>
      <c r="G14" s="200"/>
      <c r="H14" s="268"/>
      <c r="I14" s="268"/>
      <c r="J14" s="27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</row>
    <row r="15" spans="1:21" ht="21">
      <c r="A15" s="280"/>
      <c r="B15" s="280"/>
      <c r="C15" s="283"/>
      <c r="D15" s="283"/>
      <c r="E15" s="283"/>
      <c r="F15" s="283"/>
      <c r="G15" s="283"/>
      <c r="H15" s="283"/>
      <c r="I15" s="283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</row>
    <row r="16" spans="1:21" ht="21">
      <c r="A16" s="280"/>
      <c r="B16" s="280"/>
      <c r="C16" s="281" t="s">
        <v>484</v>
      </c>
      <c r="D16" s="282"/>
      <c r="E16" s="282"/>
      <c r="F16" s="282"/>
      <c r="G16" s="283"/>
      <c r="H16" s="283"/>
      <c r="I16" s="283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</row>
    <row r="17" spans="1:21" ht="21">
      <c r="A17" s="280"/>
      <c r="B17" s="280"/>
      <c r="C17" s="281"/>
      <c r="D17" s="282"/>
      <c r="E17" s="282"/>
      <c r="F17" s="282"/>
      <c r="G17" s="283"/>
      <c r="H17" s="283"/>
      <c r="I17" s="283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</row>
    <row r="18" spans="1:21" ht="21">
      <c r="A18" s="280"/>
      <c r="B18" s="280"/>
      <c r="C18" s="281"/>
      <c r="D18" s="282"/>
      <c r="E18" s="282"/>
      <c r="F18" s="282"/>
      <c r="G18" s="283"/>
      <c r="H18" s="283"/>
      <c r="I18" s="283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</row>
    <row r="19" spans="1:21" ht="21">
      <c r="A19" s="280"/>
      <c r="B19" s="280"/>
      <c r="C19" s="281"/>
      <c r="D19" s="282"/>
      <c r="E19" s="282"/>
      <c r="F19" s="282"/>
      <c r="G19" s="283"/>
      <c r="H19" s="283"/>
      <c r="I19" s="283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</row>
    <row r="20" spans="1:21" ht="21">
      <c r="A20" s="280"/>
      <c r="B20" s="280"/>
      <c r="C20" s="281"/>
      <c r="D20" s="282"/>
      <c r="E20" s="282"/>
      <c r="F20" s="282"/>
      <c r="G20" s="283"/>
      <c r="H20" s="283"/>
      <c r="I20" s="283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</row>
    <row r="21" spans="1:21" ht="21">
      <c r="A21" s="280"/>
      <c r="B21" s="280"/>
      <c r="C21" s="285"/>
      <c r="D21" s="285"/>
      <c r="E21" s="285"/>
      <c r="F21" s="285"/>
      <c r="G21" s="285"/>
      <c r="H21" s="285"/>
      <c r="I21" s="285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1" ht="21">
      <c r="A22" s="280"/>
      <c r="B22" s="280"/>
      <c r="C22" s="285"/>
      <c r="D22" s="285"/>
      <c r="E22" s="285"/>
      <c r="F22" s="285"/>
      <c r="G22" s="285"/>
      <c r="H22" s="285"/>
      <c r="I22" s="285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</row>
    <row r="23" spans="1:21" ht="21">
      <c r="A23" s="280"/>
      <c r="B23" s="280"/>
      <c r="C23" s="285"/>
      <c r="D23" s="285"/>
      <c r="E23" s="285"/>
      <c r="F23" s="285"/>
      <c r="G23" s="285"/>
      <c r="H23" s="285"/>
      <c r="I23" s="285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</row>
    <row r="24" spans="1:21" ht="21">
      <c r="A24" s="280"/>
      <c r="B24" s="280"/>
      <c r="C24" s="285"/>
      <c r="D24" s="285"/>
      <c r="E24" s="285"/>
      <c r="F24" s="285"/>
      <c r="G24" s="285"/>
      <c r="H24" s="285"/>
      <c r="I24" s="285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</row>
    <row r="25" spans="1:21" ht="21">
      <c r="A25" s="268"/>
      <c r="B25" s="268"/>
      <c r="C25" s="280"/>
      <c r="D25" s="280"/>
      <c r="E25" s="280"/>
      <c r="F25" s="280"/>
      <c r="G25" s="280"/>
      <c r="H25" s="286"/>
      <c r="I25" s="286"/>
      <c r="J25" s="289"/>
      <c r="K25" s="286"/>
      <c r="L25" s="289"/>
      <c r="M25" s="286"/>
      <c r="N25" s="288"/>
      <c r="O25" s="286"/>
      <c r="P25" s="289"/>
      <c r="Q25" s="288"/>
      <c r="R25" s="286"/>
      <c r="S25" s="286"/>
      <c r="T25" s="288"/>
      <c r="U25" s="288"/>
    </row>
    <row r="26" spans="1:21" ht="21">
      <c r="A26" s="268"/>
      <c r="B26" s="268"/>
      <c r="C26" s="280"/>
      <c r="D26" s="280"/>
      <c r="E26" s="280"/>
      <c r="F26" s="280"/>
      <c r="G26" s="280"/>
      <c r="H26" s="286"/>
      <c r="I26" s="286"/>
      <c r="J26" s="289"/>
      <c r="K26" s="288"/>
      <c r="L26" s="289"/>
      <c r="M26" s="288"/>
      <c r="N26" s="288"/>
      <c r="O26" s="286"/>
      <c r="P26" s="289"/>
      <c r="Q26" s="286"/>
      <c r="R26" s="286"/>
      <c r="S26" s="286"/>
      <c r="T26" s="288"/>
      <c r="U26" s="288"/>
    </row>
    <row r="27" spans="1:21" ht="21">
      <c r="A27" s="268"/>
      <c r="B27" s="268"/>
      <c r="C27" s="280"/>
      <c r="D27" s="280"/>
      <c r="E27" s="280"/>
      <c r="F27" s="280"/>
      <c r="G27" s="280"/>
      <c r="H27" s="288"/>
      <c r="I27" s="288"/>
      <c r="J27" s="289"/>
      <c r="K27" s="288"/>
      <c r="L27" s="289"/>
      <c r="M27" s="288"/>
      <c r="N27" s="288"/>
      <c r="O27" s="288"/>
      <c r="P27" s="289"/>
      <c r="Q27" s="288"/>
      <c r="R27" s="286"/>
      <c r="S27" s="286"/>
      <c r="T27" s="288"/>
      <c r="U27" s="288"/>
    </row>
    <row r="28" spans="1:21" ht="21">
      <c r="A28" s="268"/>
      <c r="B28" s="268"/>
      <c r="C28" s="422" t="s">
        <v>176</v>
      </c>
      <c r="D28" s="422"/>
      <c r="E28" s="422"/>
      <c r="F28" s="422"/>
      <c r="G28" s="422"/>
      <c r="H28" s="422"/>
      <c r="I28" s="422"/>
      <c r="J28" s="422"/>
      <c r="K28" s="288"/>
      <c r="L28" s="289"/>
      <c r="M28" s="288"/>
      <c r="N28" s="288"/>
      <c r="O28" s="288"/>
      <c r="P28" s="289"/>
      <c r="Q28" s="288"/>
      <c r="R28" s="286"/>
      <c r="S28" s="286"/>
      <c r="T28" s="288"/>
      <c r="U28" s="288"/>
    </row>
    <row r="29" spans="1:21" ht="21">
      <c r="A29" s="268"/>
      <c r="B29" s="268"/>
      <c r="C29" s="422" t="s">
        <v>485</v>
      </c>
      <c r="D29" s="422"/>
      <c r="E29" s="422"/>
      <c r="F29" s="422"/>
      <c r="G29" s="422"/>
      <c r="H29" s="422"/>
      <c r="I29" s="422"/>
      <c r="J29" s="422"/>
      <c r="K29" s="288"/>
      <c r="L29" s="289"/>
      <c r="M29" s="286"/>
      <c r="N29" s="288"/>
      <c r="O29" s="286"/>
      <c r="P29" s="289"/>
      <c r="Q29" s="288"/>
      <c r="R29" s="286"/>
      <c r="S29" s="286"/>
      <c r="T29" s="288"/>
      <c r="U29" s="288"/>
    </row>
    <row r="30" spans="1:21" ht="21">
      <c r="A30" s="268"/>
      <c r="B30" s="268"/>
      <c r="C30" s="422" t="s">
        <v>471</v>
      </c>
      <c r="D30" s="422"/>
      <c r="E30" s="422"/>
      <c r="F30" s="422"/>
      <c r="G30" s="422"/>
      <c r="H30" s="422"/>
      <c r="I30" s="422"/>
      <c r="J30" s="422"/>
      <c r="K30" s="288"/>
      <c r="L30" s="289"/>
      <c r="M30" s="288"/>
      <c r="N30" s="288"/>
      <c r="O30" s="286"/>
      <c r="P30" s="289"/>
      <c r="Q30" s="288"/>
      <c r="R30" s="286"/>
      <c r="S30" s="286"/>
      <c r="T30" s="288"/>
      <c r="U30" s="288"/>
    </row>
    <row r="31" spans="1:21" ht="21">
      <c r="A31" s="268"/>
      <c r="B31" s="268"/>
      <c r="C31" s="268"/>
      <c r="D31" s="267"/>
      <c r="E31" s="267"/>
      <c r="F31" s="267"/>
      <c r="G31" s="267"/>
      <c r="H31" s="267"/>
      <c r="I31" s="267"/>
      <c r="J31" s="267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1" ht="21">
      <c r="A32" s="268"/>
      <c r="B32" s="273"/>
      <c r="C32" s="433" t="s">
        <v>63</v>
      </c>
      <c r="D32" s="434"/>
      <c r="E32" s="304" t="s">
        <v>295</v>
      </c>
      <c r="F32" s="304" t="s">
        <v>290</v>
      </c>
      <c r="G32" s="304" t="s">
        <v>57</v>
      </c>
      <c r="H32" s="304" t="s">
        <v>486</v>
      </c>
      <c r="I32" s="304" t="s">
        <v>478</v>
      </c>
      <c r="J32" s="304" t="s">
        <v>45</v>
      </c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</row>
    <row r="33" spans="1:21" ht="21">
      <c r="A33" s="268"/>
      <c r="B33" s="268"/>
      <c r="C33" s="305"/>
      <c r="D33" s="306"/>
      <c r="E33" s="307"/>
      <c r="F33" s="307"/>
      <c r="G33" s="307"/>
      <c r="H33" s="307" t="s">
        <v>487</v>
      </c>
      <c r="I33" s="307"/>
      <c r="J33" s="307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</row>
    <row r="34" spans="1:21" ht="21">
      <c r="A34" s="268"/>
      <c r="B34" s="268"/>
      <c r="C34" s="290" t="s">
        <v>479</v>
      </c>
      <c r="D34" s="291"/>
      <c r="E34" s="308" t="s">
        <v>480</v>
      </c>
      <c r="F34" s="308" t="s">
        <v>367</v>
      </c>
      <c r="G34" s="309"/>
      <c r="H34" s="310"/>
      <c r="I34" s="310"/>
      <c r="J34" s="311">
        <f>H34</f>
        <v>0</v>
      </c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</row>
    <row r="35" spans="1:21" ht="21">
      <c r="A35" s="268"/>
      <c r="B35" s="268"/>
      <c r="C35" s="290"/>
      <c r="D35" s="291"/>
      <c r="E35" s="213" t="s">
        <v>481</v>
      </c>
      <c r="F35" s="292"/>
      <c r="G35" s="216"/>
      <c r="H35" s="270"/>
      <c r="I35" s="270"/>
      <c r="J35" s="271">
        <f aca="true" t="shared" si="1" ref="J35:J40">H35+I35</f>
        <v>0</v>
      </c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</row>
    <row r="36" spans="1:21" ht="21">
      <c r="A36" s="268"/>
      <c r="B36" s="268"/>
      <c r="C36" s="293" t="s">
        <v>482</v>
      </c>
      <c r="D36" s="294"/>
      <c r="E36" s="213" t="s">
        <v>19</v>
      </c>
      <c r="F36" s="213" t="s">
        <v>367</v>
      </c>
      <c r="G36" s="216">
        <v>0</v>
      </c>
      <c r="H36" s="270"/>
      <c r="I36" s="270"/>
      <c r="J36" s="271">
        <f t="shared" si="1"/>
        <v>0</v>
      </c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</row>
    <row r="37" spans="1:21" ht="21">
      <c r="A37" s="268"/>
      <c r="B37" s="268"/>
      <c r="C37" s="295"/>
      <c r="D37" s="296"/>
      <c r="E37" s="213" t="s">
        <v>17</v>
      </c>
      <c r="F37" s="213" t="s">
        <v>367</v>
      </c>
      <c r="G37" s="216">
        <v>60000</v>
      </c>
      <c r="H37" s="270">
        <v>2640</v>
      </c>
      <c r="I37" s="270"/>
      <c r="J37" s="271">
        <f t="shared" si="1"/>
        <v>2640</v>
      </c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</row>
    <row r="38" spans="1:21" ht="21">
      <c r="A38" s="268"/>
      <c r="B38" s="268"/>
      <c r="C38" s="295"/>
      <c r="D38" s="296"/>
      <c r="E38" s="213" t="s">
        <v>20</v>
      </c>
      <c r="F38" s="213" t="s">
        <v>367</v>
      </c>
      <c r="G38" s="216">
        <v>50000</v>
      </c>
      <c r="H38" s="270"/>
      <c r="I38" s="270">
        <v>50000</v>
      </c>
      <c r="J38" s="271">
        <f t="shared" si="1"/>
        <v>50000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1:21" ht="21">
      <c r="A39" s="268"/>
      <c r="B39" s="268"/>
      <c r="C39" s="297"/>
      <c r="D39" s="298"/>
      <c r="E39" s="213" t="s">
        <v>11</v>
      </c>
      <c r="F39" s="292" t="s">
        <v>367</v>
      </c>
      <c r="G39" s="216"/>
      <c r="H39" s="270"/>
      <c r="I39" s="270"/>
      <c r="J39" s="271">
        <f t="shared" si="1"/>
        <v>0</v>
      </c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</row>
    <row r="40" spans="1:21" ht="21.75" thickBot="1">
      <c r="A40" s="268"/>
      <c r="B40" s="268"/>
      <c r="C40" s="293" t="s">
        <v>483</v>
      </c>
      <c r="D40" s="294"/>
      <c r="E40" s="299" t="s">
        <v>13</v>
      </c>
      <c r="F40" s="300" t="s">
        <v>367</v>
      </c>
      <c r="G40" s="301"/>
      <c r="H40" s="275"/>
      <c r="I40" s="275"/>
      <c r="J40" s="271">
        <f t="shared" si="1"/>
        <v>0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</row>
    <row r="41" spans="1:21" ht="21.75" thickBot="1">
      <c r="A41" s="268"/>
      <c r="B41" s="268"/>
      <c r="C41" s="426" t="s">
        <v>474</v>
      </c>
      <c r="D41" s="427"/>
      <c r="E41" s="427"/>
      <c r="F41" s="428"/>
      <c r="G41" s="277">
        <f>SUM(G34:G40)</f>
        <v>110000</v>
      </c>
      <c r="H41" s="278">
        <f>SUM(H34:H40)</f>
        <v>2640</v>
      </c>
      <c r="I41" s="278">
        <f>SUM(I34:I40)</f>
        <v>50000</v>
      </c>
      <c r="J41" s="278">
        <f>SUM(J34:J40)</f>
        <v>52640</v>
      </c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</row>
    <row r="42" spans="1:21" ht="21">
      <c r="A42" s="268"/>
      <c r="B42" s="268"/>
      <c r="C42" s="268"/>
      <c r="D42" s="268"/>
      <c r="E42" s="303"/>
      <c r="F42" s="303"/>
      <c r="G42" s="303"/>
      <c r="H42" s="303"/>
      <c r="I42" s="268"/>
      <c r="J42" s="268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</row>
    <row r="43" spans="1:21" ht="21">
      <c r="A43" s="268"/>
      <c r="B43" s="268"/>
      <c r="C43" s="268"/>
      <c r="D43" s="268"/>
      <c r="E43" s="200"/>
      <c r="F43" s="200"/>
      <c r="G43" s="200"/>
      <c r="H43" s="200"/>
      <c r="I43" s="268"/>
      <c r="J43" s="268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</row>
    <row r="44" spans="1:21" ht="21">
      <c r="A44" s="268"/>
      <c r="B44" s="268"/>
      <c r="C44" s="268"/>
      <c r="D44" s="268"/>
      <c r="E44" s="200"/>
      <c r="F44" s="200"/>
      <c r="G44" s="200"/>
      <c r="H44" s="200"/>
      <c r="I44" s="268"/>
      <c r="J44" s="268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</row>
    <row r="45" spans="1:21" ht="21">
      <c r="A45" s="268"/>
      <c r="B45" s="268"/>
      <c r="C45" s="280"/>
      <c r="D45" s="283"/>
      <c r="E45" s="283"/>
      <c r="F45" s="283"/>
      <c r="G45" s="283"/>
      <c r="H45" s="283"/>
      <c r="I45" s="283"/>
      <c r="J45" s="283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</row>
    <row r="46" spans="1:21" ht="21">
      <c r="A46" s="268"/>
      <c r="B46" s="268"/>
      <c r="C46" s="280"/>
      <c r="D46" s="281" t="s">
        <v>484</v>
      </c>
      <c r="E46" s="282"/>
      <c r="F46" s="282"/>
      <c r="G46" s="282"/>
      <c r="H46" s="283"/>
      <c r="I46" s="283"/>
      <c r="J46" s="283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</row>
    <row r="47" spans="1:21" ht="21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</row>
    <row r="48" spans="1:21" ht="21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</row>
    <row r="49" spans="1:21" ht="21">
      <c r="A49" s="268"/>
      <c r="B49" s="268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</row>
    <row r="50" spans="1:21" ht="21">
      <c r="A50" s="268"/>
      <c r="B50" s="268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</row>
    <row r="51" spans="1:21" ht="21">
      <c r="A51" s="268"/>
      <c r="B51" s="268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</row>
    <row r="52" spans="1:21" ht="21">
      <c r="A52" s="268"/>
      <c r="B52" s="268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</row>
    <row r="53" spans="1:21" ht="21">
      <c r="A53" s="268"/>
      <c r="B53" s="268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</row>
    <row r="54" spans="1:21" ht="21">
      <c r="A54" s="268"/>
      <c r="B54" s="268"/>
      <c r="C54" s="422" t="s">
        <v>176</v>
      </c>
      <c r="D54" s="422"/>
      <c r="E54" s="422"/>
      <c r="F54" s="422"/>
      <c r="G54" s="422"/>
      <c r="H54" s="422"/>
      <c r="I54" s="422"/>
      <c r="J54" s="422"/>
      <c r="K54" s="288"/>
      <c r="L54" s="289"/>
      <c r="M54" s="288"/>
      <c r="N54" s="288"/>
      <c r="O54" s="288"/>
      <c r="P54" s="289"/>
      <c r="Q54" s="288"/>
      <c r="R54" s="286"/>
      <c r="S54" s="286"/>
      <c r="T54" s="288"/>
      <c r="U54" s="288"/>
    </row>
    <row r="55" spans="1:21" ht="21">
      <c r="A55" s="268"/>
      <c r="B55" s="268"/>
      <c r="C55" s="422" t="s">
        <v>488</v>
      </c>
      <c r="D55" s="422"/>
      <c r="E55" s="422"/>
      <c r="F55" s="422"/>
      <c r="G55" s="422"/>
      <c r="H55" s="422"/>
      <c r="I55" s="422"/>
      <c r="J55" s="422"/>
      <c r="K55" s="288"/>
      <c r="L55" s="289"/>
      <c r="M55" s="286"/>
      <c r="N55" s="288"/>
      <c r="O55" s="286"/>
      <c r="P55" s="289"/>
      <c r="Q55" s="288"/>
      <c r="R55" s="286"/>
      <c r="S55" s="286"/>
      <c r="T55" s="288"/>
      <c r="U55" s="288"/>
    </row>
    <row r="56" spans="1:21" ht="21">
      <c r="A56" s="268"/>
      <c r="B56" s="268"/>
      <c r="C56" s="422" t="s">
        <v>471</v>
      </c>
      <c r="D56" s="422"/>
      <c r="E56" s="422"/>
      <c r="F56" s="422"/>
      <c r="G56" s="422"/>
      <c r="H56" s="422"/>
      <c r="I56" s="422"/>
      <c r="J56" s="422"/>
      <c r="K56" s="288"/>
      <c r="L56" s="289"/>
      <c r="M56" s="288"/>
      <c r="N56" s="288"/>
      <c r="O56" s="286"/>
      <c r="P56" s="289"/>
      <c r="Q56" s="288"/>
      <c r="R56" s="286"/>
      <c r="S56" s="286"/>
      <c r="T56" s="288"/>
      <c r="U56" s="288"/>
    </row>
    <row r="57" spans="1:21" ht="21">
      <c r="A57" s="268"/>
      <c r="B57" s="268"/>
      <c r="C57" s="280"/>
      <c r="D57" s="280"/>
      <c r="E57" s="280"/>
      <c r="F57" s="280"/>
      <c r="G57" s="280"/>
      <c r="H57" s="286"/>
      <c r="I57" s="286"/>
      <c r="J57" s="289"/>
      <c r="K57" s="286"/>
      <c r="L57" s="289"/>
      <c r="M57" s="286"/>
      <c r="N57" s="288"/>
      <c r="O57" s="286"/>
      <c r="P57" s="289"/>
      <c r="Q57" s="288"/>
      <c r="R57" s="286"/>
      <c r="S57" s="286"/>
      <c r="T57" s="288"/>
      <c r="U57" s="288"/>
    </row>
    <row r="58" spans="1:21" ht="21">
      <c r="A58" s="268"/>
      <c r="B58" s="268"/>
      <c r="C58" s="433" t="s">
        <v>63</v>
      </c>
      <c r="D58" s="434"/>
      <c r="E58" s="304" t="s">
        <v>295</v>
      </c>
      <c r="F58" s="304" t="s">
        <v>290</v>
      </c>
      <c r="G58" s="304" t="s">
        <v>57</v>
      </c>
      <c r="H58" s="304" t="s">
        <v>486</v>
      </c>
      <c r="I58" s="304" t="s">
        <v>308</v>
      </c>
      <c r="J58" s="304" t="s">
        <v>45</v>
      </c>
      <c r="K58" s="288"/>
      <c r="L58" s="289"/>
      <c r="M58" s="286"/>
      <c r="N58" s="288"/>
      <c r="O58" s="286"/>
      <c r="P58" s="289"/>
      <c r="Q58" s="288"/>
      <c r="R58" s="286"/>
      <c r="S58" s="286"/>
      <c r="T58" s="288"/>
      <c r="U58" s="288"/>
    </row>
    <row r="59" spans="1:21" ht="21">
      <c r="A59" s="268"/>
      <c r="B59" s="268"/>
      <c r="C59" s="305"/>
      <c r="D59" s="306"/>
      <c r="E59" s="307"/>
      <c r="F59" s="307"/>
      <c r="G59" s="307"/>
      <c r="H59" s="307" t="s">
        <v>489</v>
      </c>
      <c r="I59" s="307" t="s">
        <v>490</v>
      </c>
      <c r="J59" s="307"/>
      <c r="K59" s="288"/>
      <c r="L59" s="289"/>
      <c r="M59" s="286"/>
      <c r="N59" s="286"/>
      <c r="O59" s="286"/>
      <c r="P59" s="289"/>
      <c r="Q59" s="286"/>
      <c r="R59" s="286"/>
      <c r="S59" s="286"/>
      <c r="T59" s="288"/>
      <c r="U59" s="288"/>
    </row>
    <row r="60" spans="1:21" ht="21">
      <c r="A60" s="268"/>
      <c r="B60" s="268"/>
      <c r="C60" s="290" t="s">
        <v>479</v>
      </c>
      <c r="D60" s="291"/>
      <c r="E60" s="308" t="s">
        <v>480</v>
      </c>
      <c r="F60" s="308" t="s">
        <v>367</v>
      </c>
      <c r="G60" s="309"/>
      <c r="H60" s="310"/>
      <c r="I60" s="310"/>
      <c r="J60" s="311">
        <f>SUM(H60:I60)</f>
        <v>0</v>
      </c>
      <c r="K60" s="288"/>
      <c r="L60" s="289"/>
      <c r="M60" s="286"/>
      <c r="N60" s="288"/>
      <c r="O60" s="286"/>
      <c r="P60" s="289"/>
      <c r="Q60" s="288"/>
      <c r="R60" s="286"/>
      <c r="S60" s="286"/>
      <c r="T60" s="288"/>
      <c r="U60" s="288"/>
    </row>
    <row r="61" spans="1:21" ht="21">
      <c r="A61" s="268"/>
      <c r="B61" s="268"/>
      <c r="C61" s="290"/>
      <c r="D61" s="291"/>
      <c r="E61" s="213" t="s">
        <v>481</v>
      </c>
      <c r="F61" s="292"/>
      <c r="G61" s="216">
        <v>2028353</v>
      </c>
      <c r="H61" s="310">
        <v>546500</v>
      </c>
      <c r="I61" s="310">
        <v>842962</v>
      </c>
      <c r="J61" s="311">
        <f aca="true" t="shared" si="2" ref="J61:J67">SUM(H61:I61)</f>
        <v>1389462</v>
      </c>
      <c r="K61" s="286"/>
      <c r="L61" s="289"/>
      <c r="M61" s="286"/>
      <c r="N61" s="288"/>
      <c r="O61" s="286"/>
      <c r="P61" s="289"/>
      <c r="Q61" s="288"/>
      <c r="R61" s="286"/>
      <c r="S61" s="286"/>
      <c r="T61" s="288"/>
      <c r="U61" s="288"/>
    </row>
    <row r="62" spans="1:21" ht="21">
      <c r="A62" s="268"/>
      <c r="B62" s="268"/>
      <c r="C62" s="293" t="s">
        <v>482</v>
      </c>
      <c r="D62" s="294"/>
      <c r="E62" s="213" t="s">
        <v>19</v>
      </c>
      <c r="F62" s="213" t="s">
        <v>367</v>
      </c>
      <c r="G62" s="216">
        <v>10000</v>
      </c>
      <c r="H62" s="270"/>
      <c r="I62" s="270">
        <v>9215</v>
      </c>
      <c r="J62" s="311">
        <f t="shared" si="2"/>
        <v>9215</v>
      </c>
      <c r="K62" s="288"/>
      <c r="L62" s="289"/>
      <c r="M62" s="288"/>
      <c r="N62" s="288"/>
      <c r="O62" s="286"/>
      <c r="P62" s="289"/>
      <c r="Q62" s="286"/>
      <c r="R62" s="286"/>
      <c r="S62" s="286"/>
      <c r="T62" s="288"/>
      <c r="U62" s="288"/>
    </row>
    <row r="63" spans="1:21" ht="21">
      <c r="A63" s="268"/>
      <c r="B63" s="268"/>
      <c r="C63" s="312"/>
      <c r="D63" s="313"/>
      <c r="E63" s="213" t="s">
        <v>17</v>
      </c>
      <c r="F63" s="213" t="s">
        <v>367</v>
      </c>
      <c r="G63" s="216">
        <v>1618600</v>
      </c>
      <c r="H63" s="270">
        <v>315605.26</v>
      </c>
      <c r="I63" s="270">
        <v>810770</v>
      </c>
      <c r="J63" s="311">
        <f t="shared" si="2"/>
        <v>1126375.26</v>
      </c>
      <c r="K63" s="288"/>
      <c r="L63" s="289"/>
      <c r="M63" s="288"/>
      <c r="N63" s="288"/>
      <c r="O63" s="288"/>
      <c r="P63" s="289"/>
      <c r="Q63" s="288"/>
      <c r="R63" s="286"/>
      <c r="S63" s="286"/>
      <c r="T63" s="288"/>
      <c r="U63" s="288"/>
    </row>
    <row r="64" spans="1:21" ht="21">
      <c r="A64" s="268"/>
      <c r="B64" s="268"/>
      <c r="C64" s="314"/>
      <c r="D64" s="315"/>
      <c r="E64" s="316" t="s">
        <v>20</v>
      </c>
      <c r="F64" s="221" t="s">
        <v>367</v>
      </c>
      <c r="G64" s="317">
        <v>2737000</v>
      </c>
      <c r="H64" s="318">
        <v>2287634.1</v>
      </c>
      <c r="I64" s="318">
        <v>23028</v>
      </c>
      <c r="J64" s="276">
        <f t="shared" si="2"/>
        <v>2310662.1</v>
      </c>
      <c r="K64" s="288"/>
      <c r="L64" s="289"/>
      <c r="M64" s="288"/>
      <c r="N64" s="288"/>
      <c r="O64" s="288"/>
      <c r="P64" s="289"/>
      <c r="Q64" s="288"/>
      <c r="R64" s="286"/>
      <c r="S64" s="286"/>
      <c r="T64" s="288"/>
      <c r="U64" s="288"/>
    </row>
    <row r="65" spans="1:21" ht="21">
      <c r="A65" s="268"/>
      <c r="B65" s="268"/>
      <c r="C65" s="312"/>
      <c r="D65" s="313"/>
      <c r="E65" s="319" t="s">
        <v>11</v>
      </c>
      <c r="F65" s="320" t="s">
        <v>367</v>
      </c>
      <c r="G65" s="321">
        <v>10000</v>
      </c>
      <c r="H65" s="321"/>
      <c r="I65" s="321">
        <v>1941.16</v>
      </c>
      <c r="J65" s="322">
        <f t="shared" si="2"/>
        <v>1941.16</v>
      </c>
      <c r="K65" s="288"/>
      <c r="L65" s="289"/>
      <c r="M65" s="286"/>
      <c r="N65" s="288"/>
      <c r="O65" s="286"/>
      <c r="P65" s="289"/>
      <c r="Q65" s="288"/>
      <c r="R65" s="286"/>
      <c r="S65" s="286"/>
      <c r="T65" s="288"/>
      <c r="U65" s="288"/>
    </row>
    <row r="66" spans="1:21" ht="21">
      <c r="A66" s="268"/>
      <c r="B66" s="268"/>
      <c r="C66" s="323" t="s">
        <v>483</v>
      </c>
      <c r="D66" s="323"/>
      <c r="E66" s="319" t="s">
        <v>13</v>
      </c>
      <c r="F66" s="320" t="s">
        <v>367</v>
      </c>
      <c r="G66" s="321">
        <v>93700</v>
      </c>
      <c r="H66" s="321">
        <v>150</v>
      </c>
      <c r="I66" s="321">
        <v>87400</v>
      </c>
      <c r="J66" s="322">
        <f t="shared" si="2"/>
        <v>87550</v>
      </c>
      <c r="K66" s="288"/>
      <c r="L66" s="289"/>
      <c r="M66" s="288"/>
      <c r="N66" s="288"/>
      <c r="O66" s="286"/>
      <c r="P66" s="289"/>
      <c r="Q66" s="288"/>
      <c r="R66" s="286"/>
      <c r="S66" s="286"/>
      <c r="T66" s="288"/>
      <c r="U66" s="288"/>
    </row>
    <row r="67" spans="1:21" ht="21">
      <c r="A67" s="268"/>
      <c r="B67" s="268"/>
      <c r="C67" s="324" t="s">
        <v>491</v>
      </c>
      <c r="D67" s="325"/>
      <c r="E67" s="319" t="s">
        <v>12</v>
      </c>
      <c r="F67" s="320" t="s">
        <v>367</v>
      </c>
      <c r="G67" s="321">
        <v>4906000</v>
      </c>
      <c r="H67" s="321">
        <v>4272000</v>
      </c>
      <c r="I67" s="321">
        <v>0</v>
      </c>
      <c r="J67" s="322">
        <f t="shared" si="2"/>
        <v>4272000</v>
      </c>
      <c r="K67" s="288"/>
      <c r="L67" s="289"/>
      <c r="M67" s="288"/>
      <c r="N67" s="288"/>
      <c r="O67" s="286"/>
      <c r="P67" s="289"/>
      <c r="Q67" s="288"/>
      <c r="R67" s="286"/>
      <c r="S67" s="286"/>
      <c r="T67" s="288"/>
      <c r="U67" s="288"/>
    </row>
    <row r="68" spans="1:21" ht="21.75" thickBot="1">
      <c r="A68" s="268"/>
      <c r="B68" s="268"/>
      <c r="C68" s="435" t="s">
        <v>474</v>
      </c>
      <c r="D68" s="436"/>
      <c r="E68" s="436"/>
      <c r="F68" s="437"/>
      <c r="G68" s="326">
        <f>SUM(G60:G67)</f>
        <v>11403653</v>
      </c>
      <c r="H68" s="327">
        <f>SUM(H60:H67)</f>
        <v>7421889.36</v>
      </c>
      <c r="I68" s="327">
        <f>SUM(I60:I67)</f>
        <v>1775316.16</v>
      </c>
      <c r="J68" s="327">
        <f>SUM(J60:J67)</f>
        <v>9197205.52</v>
      </c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ht="21">
      <c r="A69" s="268"/>
      <c r="B69" s="268"/>
      <c r="C69" s="268"/>
      <c r="D69" s="268"/>
      <c r="E69" s="303"/>
      <c r="F69" s="303"/>
      <c r="G69" s="303"/>
      <c r="H69" s="303"/>
      <c r="I69" s="268"/>
      <c r="J69" s="268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</row>
    <row r="70" spans="1:21" ht="21">
      <c r="A70" s="268"/>
      <c r="B70" s="268"/>
      <c r="C70" s="268"/>
      <c r="D70" s="268"/>
      <c r="E70" s="200"/>
      <c r="F70" s="200"/>
      <c r="G70" s="200"/>
      <c r="H70" s="200"/>
      <c r="I70" s="268"/>
      <c r="J70" s="268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</row>
    <row r="71" spans="1:21" ht="21">
      <c r="A71" s="268"/>
      <c r="B71" s="268"/>
      <c r="C71" s="268"/>
      <c r="D71" s="268"/>
      <c r="E71" s="200"/>
      <c r="F71" s="200"/>
      <c r="G71" s="200"/>
      <c r="H71" s="200"/>
      <c r="I71" s="268"/>
      <c r="J71" s="268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</row>
    <row r="72" spans="1:21" ht="21">
      <c r="A72" s="268"/>
      <c r="B72" s="268"/>
      <c r="C72" s="280"/>
      <c r="D72" s="283"/>
      <c r="E72" s="283"/>
      <c r="F72" s="283"/>
      <c r="G72" s="283"/>
      <c r="H72" s="283"/>
      <c r="I72" s="283"/>
      <c r="J72" s="283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</row>
    <row r="73" spans="1:21" ht="21">
      <c r="A73" s="268"/>
      <c r="B73" s="268"/>
      <c r="C73" s="280"/>
      <c r="D73" s="281" t="s">
        <v>484</v>
      </c>
      <c r="E73" s="282"/>
      <c r="F73" s="282"/>
      <c r="G73" s="282"/>
      <c r="H73" s="283"/>
      <c r="I73" s="283"/>
      <c r="J73" s="283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</row>
    <row r="74" spans="1:21" ht="21">
      <c r="A74" s="268"/>
      <c r="B74" s="268"/>
      <c r="C74" s="280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</row>
    <row r="75" spans="1:21" ht="21">
      <c r="A75" s="268"/>
      <c r="B75" s="268"/>
      <c r="C75" s="280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</row>
    <row r="76" spans="1:21" ht="21">
      <c r="A76" s="268"/>
      <c r="B76" s="268"/>
      <c r="C76" s="280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</row>
    <row r="77" spans="1:21" ht="21">
      <c r="A77" s="268"/>
      <c r="B77" s="268"/>
      <c r="C77" s="280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</row>
    <row r="78" spans="1:21" ht="21">
      <c r="A78" s="268"/>
      <c r="B78" s="268"/>
      <c r="C78" s="280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</row>
    <row r="79" spans="1:21" ht="21">
      <c r="A79" s="268"/>
      <c r="B79" s="268"/>
      <c r="C79" s="280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</row>
    <row r="80" spans="1:21" ht="21">
      <c r="A80" s="268"/>
      <c r="B80" s="268"/>
      <c r="C80" s="422" t="s">
        <v>176</v>
      </c>
      <c r="D80" s="422"/>
      <c r="E80" s="422"/>
      <c r="F80" s="422"/>
      <c r="G80" s="422"/>
      <c r="H80" s="422"/>
      <c r="I80" s="422"/>
      <c r="J80" s="422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</row>
    <row r="81" spans="1:21" ht="21">
      <c r="A81" s="268"/>
      <c r="B81" s="268"/>
      <c r="C81" s="422" t="s">
        <v>492</v>
      </c>
      <c r="D81" s="422"/>
      <c r="E81" s="422"/>
      <c r="F81" s="422"/>
      <c r="G81" s="422"/>
      <c r="H81" s="422"/>
      <c r="I81" s="422"/>
      <c r="J81" s="422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</row>
    <row r="82" spans="1:21" ht="21">
      <c r="A82" s="268"/>
      <c r="B82" s="268"/>
      <c r="C82" s="422" t="s">
        <v>471</v>
      </c>
      <c r="D82" s="422"/>
      <c r="E82" s="422"/>
      <c r="F82" s="422"/>
      <c r="G82" s="422"/>
      <c r="H82" s="422"/>
      <c r="I82" s="422"/>
      <c r="J82" s="422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</row>
    <row r="83" spans="1:21" ht="21">
      <c r="A83" s="268"/>
      <c r="B83" s="268"/>
      <c r="C83" s="280"/>
      <c r="D83" s="280"/>
      <c r="E83" s="280"/>
      <c r="F83" s="280"/>
      <c r="G83" s="280"/>
      <c r="H83" s="286"/>
      <c r="I83" s="286"/>
      <c r="J83" s="289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</row>
    <row r="84" spans="1:21" ht="21">
      <c r="A84" s="268"/>
      <c r="B84" s="268"/>
      <c r="C84" s="433" t="s">
        <v>63</v>
      </c>
      <c r="D84" s="434"/>
      <c r="E84" s="304" t="s">
        <v>295</v>
      </c>
      <c r="F84" s="304" t="s">
        <v>290</v>
      </c>
      <c r="G84" s="304" t="s">
        <v>57</v>
      </c>
      <c r="H84" s="304" t="s">
        <v>486</v>
      </c>
      <c r="I84" s="304" t="s">
        <v>493</v>
      </c>
      <c r="J84" s="304" t="s">
        <v>45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</row>
    <row r="85" spans="1:21" ht="21">
      <c r="A85" s="268"/>
      <c r="B85" s="268"/>
      <c r="C85" s="305"/>
      <c r="D85" s="306"/>
      <c r="E85" s="307"/>
      <c r="F85" s="307"/>
      <c r="G85" s="307"/>
      <c r="H85" s="307" t="s">
        <v>494</v>
      </c>
      <c r="I85" s="307" t="s">
        <v>495</v>
      </c>
      <c r="J85" s="307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</row>
    <row r="86" spans="1:21" ht="21">
      <c r="A86" s="268"/>
      <c r="B86" s="268"/>
      <c r="C86" s="290" t="s">
        <v>479</v>
      </c>
      <c r="D86" s="291"/>
      <c r="E86" s="308" t="s">
        <v>480</v>
      </c>
      <c r="F86" s="308" t="s">
        <v>367</v>
      </c>
      <c r="G86" s="309"/>
      <c r="H86" s="310"/>
      <c r="I86" s="310"/>
      <c r="J86" s="311">
        <f>SUM(H86:I86)</f>
        <v>0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</row>
    <row r="87" spans="1:21" ht="21">
      <c r="A87" s="268"/>
      <c r="B87" s="268"/>
      <c r="C87" s="290"/>
      <c r="D87" s="291"/>
      <c r="E87" s="213" t="s">
        <v>481</v>
      </c>
      <c r="F87" s="292"/>
      <c r="G87" s="216">
        <v>1264000</v>
      </c>
      <c r="H87" s="310">
        <v>1084200</v>
      </c>
      <c r="I87" s="310">
        <v>0</v>
      </c>
      <c r="J87" s="311">
        <f aca="true" t="shared" si="3" ref="J87:J93">SUM(H87:I87)</f>
        <v>1084200</v>
      </c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</row>
    <row r="88" spans="1:21" ht="21">
      <c r="A88" s="268"/>
      <c r="B88" s="268"/>
      <c r="C88" s="293" t="s">
        <v>482</v>
      </c>
      <c r="D88" s="294"/>
      <c r="E88" s="213" t="s">
        <v>19</v>
      </c>
      <c r="F88" s="213" t="s">
        <v>367</v>
      </c>
      <c r="G88" s="216">
        <v>50000</v>
      </c>
      <c r="H88" s="270"/>
      <c r="I88" s="270">
        <v>0</v>
      </c>
      <c r="J88" s="311">
        <f t="shared" si="3"/>
        <v>0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</row>
    <row r="89" spans="1:21" ht="21">
      <c r="A89" s="268"/>
      <c r="B89" s="268"/>
      <c r="C89" s="312"/>
      <c r="D89" s="313"/>
      <c r="E89" s="213" t="s">
        <v>17</v>
      </c>
      <c r="F89" s="213" t="s">
        <v>367</v>
      </c>
      <c r="G89" s="216">
        <v>695000</v>
      </c>
      <c r="H89" s="270">
        <v>635888.44</v>
      </c>
      <c r="I89" s="270">
        <v>0</v>
      </c>
      <c r="J89" s="311">
        <f t="shared" si="3"/>
        <v>635888.44</v>
      </c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</row>
    <row r="90" spans="1:21" ht="21">
      <c r="A90" s="268"/>
      <c r="B90" s="268"/>
      <c r="C90" s="314"/>
      <c r="D90" s="315"/>
      <c r="E90" s="316" t="s">
        <v>20</v>
      </c>
      <c r="F90" s="221" t="s">
        <v>367</v>
      </c>
      <c r="G90" s="317">
        <v>412000</v>
      </c>
      <c r="H90" s="318">
        <v>313607.7</v>
      </c>
      <c r="I90" s="318">
        <v>0</v>
      </c>
      <c r="J90" s="276">
        <f t="shared" si="3"/>
        <v>313607.7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</row>
    <row r="91" spans="1:21" ht="21">
      <c r="A91" s="268"/>
      <c r="B91" s="268"/>
      <c r="C91" s="312"/>
      <c r="D91" s="313"/>
      <c r="E91" s="319" t="s">
        <v>11</v>
      </c>
      <c r="F91" s="320" t="s">
        <v>367</v>
      </c>
      <c r="G91" s="321"/>
      <c r="H91" s="321"/>
      <c r="I91" s="321">
        <v>0</v>
      </c>
      <c r="J91" s="322">
        <f t="shared" si="3"/>
        <v>0</v>
      </c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</row>
    <row r="92" spans="1:21" ht="21">
      <c r="A92" s="268"/>
      <c r="B92" s="268"/>
      <c r="C92" s="323" t="s">
        <v>483</v>
      </c>
      <c r="D92" s="323"/>
      <c r="E92" s="319" t="s">
        <v>13</v>
      </c>
      <c r="F92" s="320" t="s">
        <v>367</v>
      </c>
      <c r="G92" s="321">
        <v>199900</v>
      </c>
      <c r="H92" s="321">
        <v>175185</v>
      </c>
      <c r="I92" s="321">
        <v>0</v>
      </c>
      <c r="J92" s="322">
        <f t="shared" si="3"/>
        <v>175185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</row>
    <row r="93" spans="1:21" ht="21">
      <c r="A93" s="268"/>
      <c r="B93" s="268"/>
      <c r="C93" s="324" t="s">
        <v>491</v>
      </c>
      <c r="D93" s="325"/>
      <c r="E93" s="319" t="s">
        <v>12</v>
      </c>
      <c r="F93" s="320" t="s">
        <v>367</v>
      </c>
      <c r="G93" s="321"/>
      <c r="H93" s="321"/>
      <c r="I93" s="321">
        <v>0</v>
      </c>
      <c r="J93" s="322">
        <f t="shared" si="3"/>
        <v>0</v>
      </c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</row>
    <row r="94" spans="1:21" ht="21.75" thickBot="1">
      <c r="A94" s="268"/>
      <c r="B94" s="268"/>
      <c r="C94" s="435" t="s">
        <v>474</v>
      </c>
      <c r="D94" s="436"/>
      <c r="E94" s="436"/>
      <c r="F94" s="437"/>
      <c r="G94" s="326">
        <f>SUM(G86:G92)</f>
        <v>2620900</v>
      </c>
      <c r="H94" s="327">
        <f>SUM(H86:H93)</f>
        <v>2208881.1399999997</v>
      </c>
      <c r="I94" s="327">
        <f>SUM(I86:I93)</f>
        <v>0</v>
      </c>
      <c r="J94" s="327">
        <f>SUM(J86:J93)</f>
        <v>2208881.1399999997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</row>
    <row r="95" spans="1:21" ht="21">
      <c r="A95" s="268"/>
      <c r="B95" s="268"/>
      <c r="C95" s="268"/>
      <c r="D95" s="268"/>
      <c r="E95" s="303"/>
      <c r="F95" s="303"/>
      <c r="G95" s="303"/>
      <c r="H95" s="303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</row>
    <row r="96" spans="1:21" ht="21">
      <c r="A96" s="268"/>
      <c r="B96" s="268"/>
      <c r="C96" s="268"/>
      <c r="D96" s="268"/>
      <c r="E96" s="200"/>
      <c r="F96" s="200"/>
      <c r="G96" s="200"/>
      <c r="H96" s="200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ht="21">
      <c r="A97" s="268"/>
      <c r="B97" s="268"/>
      <c r="C97" s="268"/>
      <c r="D97" s="268"/>
      <c r="E97" s="200"/>
      <c r="F97" s="200"/>
      <c r="G97" s="200"/>
      <c r="H97" s="200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</row>
    <row r="98" spans="1:21" ht="21">
      <c r="A98" s="268"/>
      <c r="B98" s="268"/>
      <c r="C98" s="280"/>
      <c r="D98" s="283"/>
      <c r="E98" s="283"/>
      <c r="F98" s="283"/>
      <c r="G98" s="283"/>
      <c r="H98" s="283"/>
      <c r="I98" s="283"/>
      <c r="J98" s="283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</row>
    <row r="99" spans="1:21" ht="21">
      <c r="A99" s="268"/>
      <c r="B99" s="268"/>
      <c r="C99" s="280"/>
      <c r="D99" s="281" t="s">
        <v>484</v>
      </c>
      <c r="E99" s="282"/>
      <c r="F99" s="282"/>
      <c r="G99" s="282"/>
      <c r="H99" s="283"/>
      <c r="I99" s="283"/>
      <c r="J99" s="283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</row>
    <row r="100" spans="1:21" ht="21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</row>
    <row r="101" spans="1:21" ht="21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</row>
    <row r="102" spans="1:21" ht="21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</row>
    <row r="103" spans="1:21" ht="21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</row>
    <row r="104" spans="1:21" ht="2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</row>
    <row r="105" spans="1:21" ht="21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</row>
    <row r="106" spans="1:21" ht="21">
      <c r="A106" s="268"/>
      <c r="B106" s="268"/>
      <c r="C106" s="422" t="s">
        <v>176</v>
      </c>
      <c r="D106" s="422"/>
      <c r="E106" s="422"/>
      <c r="F106" s="422"/>
      <c r="G106" s="422"/>
      <c r="H106" s="422"/>
      <c r="I106" s="422"/>
      <c r="J106" s="422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</row>
    <row r="107" spans="1:21" ht="21">
      <c r="A107" s="268"/>
      <c r="B107" s="268"/>
      <c r="C107" s="422" t="s">
        <v>496</v>
      </c>
      <c r="D107" s="422"/>
      <c r="E107" s="422"/>
      <c r="F107" s="422"/>
      <c r="G107" s="422"/>
      <c r="H107" s="422"/>
      <c r="I107" s="422"/>
      <c r="J107" s="422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</row>
    <row r="108" spans="1:21" ht="21">
      <c r="A108" s="268"/>
      <c r="B108" s="268"/>
      <c r="C108" s="422" t="s">
        <v>471</v>
      </c>
      <c r="D108" s="422"/>
      <c r="E108" s="422"/>
      <c r="F108" s="422"/>
      <c r="G108" s="422"/>
      <c r="H108" s="422"/>
      <c r="I108" s="422"/>
      <c r="J108" s="422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</row>
    <row r="109" spans="1:21" ht="21">
      <c r="A109" s="268"/>
      <c r="B109" s="268"/>
      <c r="C109" s="280"/>
      <c r="D109" s="280"/>
      <c r="E109" s="280"/>
      <c r="F109" s="280"/>
      <c r="G109" s="280"/>
      <c r="H109" s="286"/>
      <c r="I109" s="286"/>
      <c r="J109" s="289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</row>
    <row r="110" spans="1:21" ht="21">
      <c r="A110" s="268"/>
      <c r="B110" s="268"/>
      <c r="C110" s="433" t="s">
        <v>63</v>
      </c>
      <c r="D110" s="434"/>
      <c r="E110" s="304" t="s">
        <v>295</v>
      </c>
      <c r="F110" s="304" t="s">
        <v>290</v>
      </c>
      <c r="G110" s="304" t="s">
        <v>57</v>
      </c>
      <c r="H110" s="304" t="s">
        <v>497</v>
      </c>
      <c r="I110" s="304"/>
      <c r="J110" s="304" t="s">
        <v>45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</row>
    <row r="111" spans="1:21" ht="21">
      <c r="A111" s="268"/>
      <c r="B111" s="268"/>
      <c r="C111" s="305"/>
      <c r="D111" s="306"/>
      <c r="E111" s="307"/>
      <c r="F111" s="307"/>
      <c r="G111" s="307"/>
      <c r="H111" s="307" t="s">
        <v>498</v>
      </c>
      <c r="I111" s="307"/>
      <c r="J111" s="307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</row>
    <row r="112" spans="1:21" ht="21">
      <c r="A112" s="268"/>
      <c r="B112" s="268"/>
      <c r="C112" s="290" t="s">
        <v>479</v>
      </c>
      <c r="D112" s="291"/>
      <c r="E112" s="308" t="s">
        <v>480</v>
      </c>
      <c r="F112" s="308" t="s">
        <v>367</v>
      </c>
      <c r="G112" s="309"/>
      <c r="H112" s="310"/>
      <c r="I112" s="310"/>
      <c r="J112" s="311">
        <f>SUM(H112:I112)</f>
        <v>0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</row>
    <row r="113" spans="1:21" ht="21">
      <c r="A113" s="268"/>
      <c r="B113" s="268"/>
      <c r="C113" s="290"/>
      <c r="D113" s="291"/>
      <c r="E113" s="213" t="s">
        <v>481</v>
      </c>
      <c r="F113" s="292"/>
      <c r="G113" s="216"/>
      <c r="H113" s="310"/>
      <c r="I113" s="310">
        <v>0</v>
      </c>
      <c r="J113" s="311">
        <f aca="true" t="shared" si="4" ref="J113:J120">SUM(H113:I113)</f>
        <v>0</v>
      </c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</row>
    <row r="114" spans="1:21" ht="21">
      <c r="A114" s="268"/>
      <c r="B114" s="268"/>
      <c r="C114" s="293" t="s">
        <v>482</v>
      </c>
      <c r="D114" s="294"/>
      <c r="E114" s="213" t="s">
        <v>19</v>
      </c>
      <c r="F114" s="213" t="s">
        <v>367</v>
      </c>
      <c r="G114" s="216">
        <v>0</v>
      </c>
      <c r="H114" s="270"/>
      <c r="I114" s="270">
        <v>0</v>
      </c>
      <c r="J114" s="311">
        <f t="shared" si="4"/>
        <v>0</v>
      </c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</row>
    <row r="115" spans="1:21" ht="21">
      <c r="A115" s="268"/>
      <c r="B115" s="268"/>
      <c r="C115" s="312"/>
      <c r="D115" s="313"/>
      <c r="E115" s="213" t="s">
        <v>17</v>
      </c>
      <c r="F115" s="213" t="s">
        <v>367</v>
      </c>
      <c r="G115" s="216">
        <v>345000</v>
      </c>
      <c r="H115" s="270">
        <v>65279</v>
      </c>
      <c r="I115" s="270">
        <v>0</v>
      </c>
      <c r="J115" s="311">
        <f t="shared" si="4"/>
        <v>65279</v>
      </c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</row>
    <row r="116" spans="1:21" ht="21">
      <c r="A116" s="268"/>
      <c r="B116" s="268"/>
      <c r="C116" s="312"/>
      <c r="D116" s="313"/>
      <c r="E116" s="316"/>
      <c r="F116" s="221" t="s">
        <v>499</v>
      </c>
      <c r="G116" s="317"/>
      <c r="H116" s="318"/>
      <c r="I116" s="318">
        <v>0</v>
      </c>
      <c r="J116" s="311">
        <f t="shared" si="4"/>
        <v>0</v>
      </c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</row>
    <row r="117" spans="1:21" ht="21">
      <c r="A117" s="268"/>
      <c r="B117" s="268"/>
      <c r="C117" s="314"/>
      <c r="D117" s="315"/>
      <c r="E117" s="316" t="s">
        <v>20</v>
      </c>
      <c r="F117" s="221" t="s">
        <v>367</v>
      </c>
      <c r="G117" s="317"/>
      <c r="H117" s="318"/>
      <c r="I117" s="318">
        <v>0</v>
      </c>
      <c r="J117" s="276">
        <f t="shared" si="4"/>
        <v>0</v>
      </c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</row>
    <row r="118" spans="1:21" ht="21">
      <c r="A118" s="268"/>
      <c r="B118" s="268"/>
      <c r="C118" s="312"/>
      <c r="D118" s="313"/>
      <c r="E118" s="319" t="s">
        <v>11</v>
      </c>
      <c r="F118" s="320" t="s">
        <v>367</v>
      </c>
      <c r="G118" s="321"/>
      <c r="H118" s="321"/>
      <c r="I118" s="321">
        <v>0</v>
      </c>
      <c r="J118" s="322">
        <f t="shared" si="4"/>
        <v>0</v>
      </c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</row>
    <row r="119" spans="1:21" ht="21">
      <c r="A119" s="268"/>
      <c r="B119" s="268"/>
      <c r="C119" s="323" t="s">
        <v>483</v>
      </c>
      <c r="D119" s="323"/>
      <c r="E119" s="319" t="s">
        <v>13</v>
      </c>
      <c r="F119" s="320" t="s">
        <v>367</v>
      </c>
      <c r="G119" s="321"/>
      <c r="H119" s="321"/>
      <c r="I119" s="321">
        <v>0</v>
      </c>
      <c r="J119" s="322">
        <f t="shared" si="4"/>
        <v>0</v>
      </c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</row>
    <row r="120" spans="1:21" ht="21">
      <c r="A120" s="268"/>
      <c r="B120" s="268"/>
      <c r="C120" s="324" t="s">
        <v>491</v>
      </c>
      <c r="D120" s="325"/>
      <c r="E120" s="319" t="s">
        <v>12</v>
      </c>
      <c r="F120" s="320" t="s">
        <v>367</v>
      </c>
      <c r="G120" s="321"/>
      <c r="H120" s="321"/>
      <c r="I120" s="321">
        <v>0</v>
      </c>
      <c r="J120" s="322">
        <f t="shared" si="4"/>
        <v>0</v>
      </c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</row>
    <row r="121" spans="1:21" ht="21.75" thickBot="1">
      <c r="A121" s="268"/>
      <c r="B121" s="268"/>
      <c r="C121" s="435" t="s">
        <v>474</v>
      </c>
      <c r="D121" s="436"/>
      <c r="E121" s="436"/>
      <c r="F121" s="437"/>
      <c r="G121" s="326">
        <f>SUM(G112:G119)</f>
        <v>345000</v>
      </c>
      <c r="H121" s="327">
        <f>SUM(H112:H120)</f>
        <v>65279</v>
      </c>
      <c r="I121" s="327">
        <f>SUM(I112:I120)</f>
        <v>0</v>
      </c>
      <c r="J121" s="327">
        <f>SUM(J112:J120)</f>
        <v>65279</v>
      </c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</row>
    <row r="122" spans="1:21" ht="21">
      <c r="A122" s="268"/>
      <c r="B122" s="268"/>
      <c r="C122" s="268"/>
      <c r="D122" s="268"/>
      <c r="E122" s="303"/>
      <c r="F122" s="303"/>
      <c r="G122" s="303"/>
      <c r="H122" s="303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</row>
    <row r="123" spans="1:21" ht="21">
      <c r="A123" s="268"/>
      <c r="B123" s="268"/>
      <c r="C123" s="268"/>
      <c r="D123" s="268"/>
      <c r="E123" s="200"/>
      <c r="F123" s="200"/>
      <c r="G123" s="200"/>
      <c r="H123" s="200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</row>
    <row r="124" spans="1:21" ht="21">
      <c r="A124" s="268"/>
      <c r="B124" s="268"/>
      <c r="C124" s="268"/>
      <c r="D124" s="268"/>
      <c r="E124" s="200"/>
      <c r="F124" s="200"/>
      <c r="G124" s="200"/>
      <c r="H124" s="200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</row>
    <row r="125" spans="1:21" ht="21">
      <c r="A125" s="268"/>
      <c r="B125" s="268"/>
      <c r="C125" s="280"/>
      <c r="D125" s="283"/>
      <c r="E125" s="283"/>
      <c r="F125" s="283"/>
      <c r="G125" s="283"/>
      <c r="H125" s="283"/>
      <c r="I125" s="283"/>
      <c r="J125" s="283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</row>
    <row r="126" spans="1:21" ht="21">
      <c r="A126" s="268"/>
      <c r="B126" s="268"/>
      <c r="C126" s="280"/>
      <c r="D126" s="281" t="s">
        <v>484</v>
      </c>
      <c r="E126" s="282"/>
      <c r="F126" s="282"/>
      <c r="G126" s="282"/>
      <c r="H126" s="283"/>
      <c r="I126" s="283"/>
      <c r="J126" s="283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</row>
    <row r="127" spans="1:21" ht="2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ht="21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</row>
    <row r="129" spans="1:21" ht="21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</row>
    <row r="130" spans="1:21" ht="21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</row>
    <row r="131" spans="1:21" ht="21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</row>
    <row r="132" spans="1:21" ht="21">
      <c r="A132" s="268"/>
      <c r="B132" s="268"/>
      <c r="C132" s="422" t="s">
        <v>176</v>
      </c>
      <c r="D132" s="422"/>
      <c r="E132" s="422"/>
      <c r="F132" s="422"/>
      <c r="G132" s="422"/>
      <c r="H132" s="422"/>
      <c r="I132" s="422"/>
      <c r="J132" s="422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</row>
    <row r="133" spans="1:21" ht="21">
      <c r="A133" s="268"/>
      <c r="B133" s="268"/>
      <c r="C133" s="422" t="s">
        <v>500</v>
      </c>
      <c r="D133" s="422"/>
      <c r="E133" s="422"/>
      <c r="F133" s="422"/>
      <c r="G133" s="422"/>
      <c r="H133" s="422"/>
      <c r="I133" s="422"/>
      <c r="J133" s="422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</row>
    <row r="134" spans="1:21" ht="21">
      <c r="A134" s="268"/>
      <c r="B134" s="268"/>
      <c r="C134" s="422" t="s">
        <v>471</v>
      </c>
      <c r="D134" s="422"/>
      <c r="E134" s="422"/>
      <c r="F134" s="422"/>
      <c r="G134" s="422"/>
      <c r="H134" s="422"/>
      <c r="I134" s="422"/>
      <c r="J134" s="422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</row>
    <row r="135" spans="1:21" ht="21">
      <c r="A135" s="268"/>
      <c r="B135" s="268"/>
      <c r="C135" s="280"/>
      <c r="D135" s="280"/>
      <c r="E135" s="280"/>
      <c r="F135" s="280"/>
      <c r="G135" s="280"/>
      <c r="H135" s="286"/>
      <c r="I135" s="286"/>
      <c r="J135" s="289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</row>
    <row r="136" spans="1:21" ht="21">
      <c r="A136" s="268"/>
      <c r="B136" s="268"/>
      <c r="C136" s="433" t="s">
        <v>63</v>
      </c>
      <c r="D136" s="434"/>
      <c r="E136" s="304" t="s">
        <v>295</v>
      </c>
      <c r="F136" s="304" t="s">
        <v>290</v>
      </c>
      <c r="G136" s="304" t="s">
        <v>57</v>
      </c>
      <c r="H136" s="304" t="s">
        <v>501</v>
      </c>
      <c r="I136" s="304" t="s">
        <v>502</v>
      </c>
      <c r="J136" s="304" t="s">
        <v>45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</row>
    <row r="137" spans="1:21" ht="21">
      <c r="A137" s="268"/>
      <c r="B137" s="268"/>
      <c r="C137" s="305"/>
      <c r="D137" s="306"/>
      <c r="E137" s="307"/>
      <c r="F137" s="307"/>
      <c r="G137" s="307"/>
      <c r="H137" s="307" t="s">
        <v>503</v>
      </c>
      <c r="I137" s="307" t="s">
        <v>504</v>
      </c>
      <c r="J137" s="307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</row>
    <row r="138" spans="1:21" ht="21">
      <c r="A138" s="268"/>
      <c r="B138" s="268"/>
      <c r="C138" s="290" t="s">
        <v>479</v>
      </c>
      <c r="D138" s="291"/>
      <c r="E138" s="308" t="s">
        <v>480</v>
      </c>
      <c r="F138" s="308" t="s">
        <v>367</v>
      </c>
      <c r="G138" s="309"/>
      <c r="H138" s="310"/>
      <c r="I138" s="310"/>
      <c r="J138" s="311">
        <f>SUM(H138:I138)</f>
        <v>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</row>
    <row r="139" spans="1:21" ht="21">
      <c r="A139" s="268"/>
      <c r="B139" s="268"/>
      <c r="C139" s="290"/>
      <c r="D139" s="291"/>
      <c r="E139" s="213" t="s">
        <v>481</v>
      </c>
      <c r="F139" s="292"/>
      <c r="G139" s="216"/>
      <c r="H139" s="310"/>
      <c r="I139" s="310">
        <v>0</v>
      </c>
      <c r="J139" s="311">
        <f aca="true" t="shared" si="5" ref="J139:J146">SUM(H139:I139)</f>
        <v>0</v>
      </c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</row>
    <row r="140" spans="1:21" ht="21">
      <c r="A140" s="268"/>
      <c r="B140" s="268"/>
      <c r="C140" s="293" t="s">
        <v>482</v>
      </c>
      <c r="D140" s="294"/>
      <c r="E140" s="213" t="s">
        <v>19</v>
      </c>
      <c r="F140" s="213" t="s">
        <v>367</v>
      </c>
      <c r="G140" s="216">
        <v>0</v>
      </c>
      <c r="H140" s="270"/>
      <c r="I140" s="270">
        <v>0</v>
      </c>
      <c r="J140" s="311">
        <f t="shared" si="5"/>
        <v>0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</row>
    <row r="141" spans="1:21" ht="21">
      <c r="A141" s="268"/>
      <c r="B141" s="268"/>
      <c r="C141" s="312"/>
      <c r="D141" s="313"/>
      <c r="E141" s="213" t="s">
        <v>17</v>
      </c>
      <c r="F141" s="213" t="s">
        <v>367</v>
      </c>
      <c r="G141" s="216">
        <v>525000</v>
      </c>
      <c r="H141" s="270">
        <v>67916</v>
      </c>
      <c r="I141" s="270">
        <v>124770</v>
      </c>
      <c r="J141" s="311">
        <f t="shared" si="5"/>
        <v>192686</v>
      </c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</row>
    <row r="142" spans="1:21" ht="21">
      <c r="A142" s="268"/>
      <c r="B142" s="268"/>
      <c r="C142" s="312"/>
      <c r="D142" s="313"/>
      <c r="E142" s="316"/>
      <c r="F142" s="221" t="s">
        <v>499</v>
      </c>
      <c r="G142" s="317"/>
      <c r="H142" s="318"/>
      <c r="I142" s="318">
        <v>0</v>
      </c>
      <c r="J142" s="311">
        <f t="shared" si="5"/>
        <v>0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</row>
    <row r="143" spans="1:21" ht="21">
      <c r="A143" s="268"/>
      <c r="B143" s="268"/>
      <c r="C143" s="314"/>
      <c r="D143" s="315"/>
      <c r="E143" s="316" t="s">
        <v>20</v>
      </c>
      <c r="F143" s="221" t="s">
        <v>367</v>
      </c>
      <c r="G143" s="317"/>
      <c r="H143" s="318"/>
      <c r="I143" s="318">
        <v>0</v>
      </c>
      <c r="J143" s="276">
        <f t="shared" si="5"/>
        <v>0</v>
      </c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</row>
    <row r="144" spans="1:21" ht="21">
      <c r="A144" s="268"/>
      <c r="B144" s="268"/>
      <c r="C144" s="312"/>
      <c r="D144" s="313"/>
      <c r="E144" s="319" t="s">
        <v>11</v>
      </c>
      <c r="F144" s="320" t="s">
        <v>367</v>
      </c>
      <c r="G144" s="321"/>
      <c r="H144" s="321"/>
      <c r="I144" s="321">
        <v>0</v>
      </c>
      <c r="J144" s="322">
        <f t="shared" si="5"/>
        <v>0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</row>
    <row r="145" spans="1:21" ht="21">
      <c r="A145" s="268"/>
      <c r="B145" s="268"/>
      <c r="C145" s="323" t="s">
        <v>483</v>
      </c>
      <c r="D145" s="323"/>
      <c r="E145" s="319" t="s">
        <v>13</v>
      </c>
      <c r="F145" s="320" t="s">
        <v>367</v>
      </c>
      <c r="G145" s="321"/>
      <c r="H145" s="321"/>
      <c r="I145" s="321">
        <v>0</v>
      </c>
      <c r="J145" s="322">
        <f t="shared" si="5"/>
        <v>0</v>
      </c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</row>
    <row r="146" spans="1:21" ht="21">
      <c r="A146" s="268"/>
      <c r="B146" s="268"/>
      <c r="C146" s="324" t="s">
        <v>491</v>
      </c>
      <c r="D146" s="325"/>
      <c r="E146" s="319" t="s">
        <v>12</v>
      </c>
      <c r="F146" s="320" t="s">
        <v>367</v>
      </c>
      <c r="G146" s="321"/>
      <c r="H146" s="321"/>
      <c r="I146" s="321">
        <v>0</v>
      </c>
      <c r="J146" s="322">
        <f t="shared" si="5"/>
        <v>0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</row>
    <row r="147" spans="1:21" ht="21.75" thickBot="1">
      <c r="A147" s="268"/>
      <c r="B147" s="268"/>
      <c r="C147" s="435" t="s">
        <v>474</v>
      </c>
      <c r="D147" s="436"/>
      <c r="E147" s="436"/>
      <c r="F147" s="437"/>
      <c r="G147" s="326">
        <f>SUM(G138:G145)</f>
        <v>525000</v>
      </c>
      <c r="H147" s="327">
        <f>SUM(H138:H146)</f>
        <v>67916</v>
      </c>
      <c r="I147" s="327">
        <f>SUM(I138:I146)</f>
        <v>124770</v>
      </c>
      <c r="J147" s="327">
        <f>SUM(J138:J146)</f>
        <v>192686</v>
      </c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</row>
    <row r="148" spans="1:21" ht="21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</row>
    <row r="149" spans="1:21" ht="21">
      <c r="A149" s="268"/>
      <c r="B149" s="268"/>
      <c r="C149" s="281" t="s">
        <v>484</v>
      </c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</row>
    <row r="150" spans="1:21" ht="21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</row>
    <row r="151" spans="1:21" ht="21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</row>
    <row r="152" spans="1:21" ht="21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</row>
    <row r="153" spans="1:21" ht="21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</row>
    <row r="154" spans="1:21" ht="21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</row>
    <row r="155" spans="1:21" ht="21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</row>
    <row r="156" spans="1:21" ht="21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</row>
    <row r="157" spans="1:21" ht="21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</row>
    <row r="158" spans="1:21" ht="21">
      <c r="A158" s="268"/>
      <c r="B158" s="268"/>
      <c r="C158" s="422" t="s">
        <v>176</v>
      </c>
      <c r="D158" s="422"/>
      <c r="E158" s="422"/>
      <c r="F158" s="422"/>
      <c r="G158" s="422"/>
      <c r="H158" s="422"/>
      <c r="I158" s="422"/>
      <c r="J158" s="422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</row>
    <row r="159" spans="1:21" ht="21">
      <c r="A159" s="268"/>
      <c r="B159" s="268"/>
      <c r="C159" s="422" t="s">
        <v>505</v>
      </c>
      <c r="D159" s="422"/>
      <c r="E159" s="422"/>
      <c r="F159" s="422"/>
      <c r="G159" s="422"/>
      <c r="H159" s="422"/>
      <c r="I159" s="422"/>
      <c r="J159" s="422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</row>
    <row r="160" spans="1:21" ht="21">
      <c r="A160" s="268"/>
      <c r="B160" s="268"/>
      <c r="C160" s="422" t="s">
        <v>471</v>
      </c>
      <c r="D160" s="422"/>
      <c r="E160" s="422"/>
      <c r="F160" s="422"/>
      <c r="G160" s="422"/>
      <c r="H160" s="422"/>
      <c r="I160" s="422"/>
      <c r="J160" s="422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</row>
    <row r="161" spans="1:21" ht="21">
      <c r="A161" s="268"/>
      <c r="B161" s="268"/>
      <c r="C161" s="280"/>
      <c r="D161" s="280"/>
      <c r="E161" s="280"/>
      <c r="F161" s="280"/>
      <c r="G161" s="280"/>
      <c r="H161" s="286"/>
      <c r="I161" s="286"/>
      <c r="J161" s="289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</row>
    <row r="162" spans="1:21" ht="21">
      <c r="A162" s="268"/>
      <c r="B162" s="268"/>
      <c r="C162" s="433" t="s">
        <v>63</v>
      </c>
      <c r="D162" s="434"/>
      <c r="E162" s="304" t="s">
        <v>295</v>
      </c>
      <c r="F162" s="304" t="s">
        <v>290</v>
      </c>
      <c r="G162" s="304" t="s">
        <v>57</v>
      </c>
      <c r="H162" s="304" t="s">
        <v>506</v>
      </c>
      <c r="I162" s="304" t="s">
        <v>507</v>
      </c>
      <c r="J162" s="304" t="s">
        <v>45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</row>
    <row r="163" spans="1:21" ht="21">
      <c r="A163" s="268"/>
      <c r="B163" s="268"/>
      <c r="C163" s="305"/>
      <c r="D163" s="306"/>
      <c r="E163" s="307"/>
      <c r="F163" s="307"/>
      <c r="G163" s="307"/>
      <c r="H163" s="307" t="s">
        <v>508</v>
      </c>
      <c r="I163" s="307" t="s">
        <v>509</v>
      </c>
      <c r="J163" s="307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</row>
    <row r="164" spans="1:21" ht="21">
      <c r="A164" s="268"/>
      <c r="B164" s="268"/>
      <c r="C164" s="290" t="s">
        <v>479</v>
      </c>
      <c r="D164" s="291"/>
      <c r="E164" s="308" t="s">
        <v>480</v>
      </c>
      <c r="F164" s="308" t="s">
        <v>367</v>
      </c>
      <c r="G164" s="309"/>
      <c r="H164" s="310"/>
      <c r="I164" s="310"/>
      <c r="J164" s="311">
        <f>SUM(H164:I164)</f>
        <v>0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</row>
    <row r="165" spans="1:21" ht="21">
      <c r="A165" s="268"/>
      <c r="B165" s="268"/>
      <c r="C165" s="290"/>
      <c r="D165" s="291"/>
      <c r="E165" s="213" t="s">
        <v>481</v>
      </c>
      <c r="F165" s="292"/>
      <c r="G165" s="216">
        <v>927500</v>
      </c>
      <c r="H165" s="310">
        <v>640320</v>
      </c>
      <c r="I165" s="310">
        <v>0</v>
      </c>
      <c r="J165" s="311">
        <f aca="true" t="shared" si="6" ref="J165:J172">SUM(H165:I165)</f>
        <v>640320</v>
      </c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</row>
    <row r="166" spans="1:21" ht="21">
      <c r="A166" s="268"/>
      <c r="B166" s="268"/>
      <c r="C166" s="293" t="s">
        <v>482</v>
      </c>
      <c r="D166" s="294"/>
      <c r="E166" s="213" t="s">
        <v>19</v>
      </c>
      <c r="F166" s="213" t="s">
        <v>367</v>
      </c>
      <c r="G166" s="216">
        <v>108000</v>
      </c>
      <c r="H166" s="270">
        <v>41500</v>
      </c>
      <c r="I166" s="270">
        <v>0</v>
      </c>
      <c r="J166" s="311">
        <f t="shared" si="6"/>
        <v>41500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</row>
    <row r="167" spans="1:21" ht="21">
      <c r="A167" s="268"/>
      <c r="B167" s="268"/>
      <c r="C167" s="312"/>
      <c r="D167" s="313"/>
      <c r="E167" s="213" t="s">
        <v>17</v>
      </c>
      <c r="F167" s="213" t="s">
        <v>367</v>
      </c>
      <c r="G167" s="216">
        <v>200000</v>
      </c>
      <c r="H167" s="270">
        <v>21229.29</v>
      </c>
      <c r="I167" s="270">
        <v>0</v>
      </c>
      <c r="J167" s="311">
        <f t="shared" si="6"/>
        <v>21229.29</v>
      </c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</row>
    <row r="168" spans="1:21" ht="21">
      <c r="A168" s="268"/>
      <c r="B168" s="268"/>
      <c r="C168" s="312"/>
      <c r="D168" s="313"/>
      <c r="E168" s="316"/>
      <c r="F168" s="221" t="s">
        <v>499</v>
      </c>
      <c r="G168" s="317"/>
      <c r="H168" s="318"/>
      <c r="I168" s="318">
        <v>0</v>
      </c>
      <c r="J168" s="311">
        <f t="shared" si="6"/>
        <v>0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</row>
    <row r="169" spans="1:21" ht="21">
      <c r="A169" s="268"/>
      <c r="B169" s="268"/>
      <c r="C169" s="314"/>
      <c r="D169" s="315"/>
      <c r="E169" s="316" t="s">
        <v>20</v>
      </c>
      <c r="F169" s="221" t="s">
        <v>367</v>
      </c>
      <c r="G169" s="317">
        <v>307000</v>
      </c>
      <c r="H169" s="318">
        <v>114320.2</v>
      </c>
      <c r="I169" s="318">
        <v>0</v>
      </c>
      <c r="J169" s="276">
        <f t="shared" si="6"/>
        <v>114320.2</v>
      </c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</row>
    <row r="170" spans="1:21" ht="21">
      <c r="A170" s="268"/>
      <c r="B170" s="268"/>
      <c r="C170" s="312"/>
      <c r="D170" s="313"/>
      <c r="E170" s="319" t="s">
        <v>11</v>
      </c>
      <c r="F170" s="320" t="s">
        <v>367</v>
      </c>
      <c r="G170" s="321"/>
      <c r="H170" s="321"/>
      <c r="I170" s="321">
        <v>0</v>
      </c>
      <c r="J170" s="322">
        <f t="shared" si="6"/>
        <v>0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</row>
    <row r="171" spans="1:21" ht="21">
      <c r="A171" s="268"/>
      <c r="B171" s="268"/>
      <c r="C171" s="323" t="s">
        <v>483</v>
      </c>
      <c r="D171" s="323"/>
      <c r="E171" s="319" t="s">
        <v>13</v>
      </c>
      <c r="F171" s="320" t="s">
        <v>367</v>
      </c>
      <c r="G171" s="321">
        <v>58300</v>
      </c>
      <c r="H171" s="321">
        <v>47100</v>
      </c>
      <c r="I171" s="321">
        <v>0</v>
      </c>
      <c r="J171" s="322">
        <f t="shared" si="6"/>
        <v>47100</v>
      </c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</row>
    <row r="172" spans="1:21" ht="21">
      <c r="A172" s="268"/>
      <c r="B172" s="268"/>
      <c r="C172" s="324"/>
      <c r="D172" s="325"/>
      <c r="E172" s="319" t="s">
        <v>21</v>
      </c>
      <c r="F172" s="320" t="s">
        <v>367</v>
      </c>
      <c r="G172" s="321">
        <v>6042000</v>
      </c>
      <c r="H172" s="321"/>
      <c r="I172" s="321">
        <v>6016500</v>
      </c>
      <c r="J172" s="322">
        <f t="shared" si="6"/>
        <v>6016500</v>
      </c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</row>
    <row r="173" spans="1:21" ht="21.75" thickBot="1">
      <c r="A173" s="268"/>
      <c r="B173" s="268"/>
      <c r="C173" s="435" t="s">
        <v>474</v>
      </c>
      <c r="D173" s="436"/>
      <c r="E173" s="436"/>
      <c r="F173" s="437"/>
      <c r="G173" s="326">
        <f>SUM(G164:G172)</f>
        <v>7642800</v>
      </c>
      <c r="H173" s="327">
        <f>SUM(H164:H172)</f>
        <v>864469.49</v>
      </c>
      <c r="I173" s="327">
        <f>SUM(I164:I172)</f>
        <v>6016500</v>
      </c>
      <c r="J173" s="327">
        <f>SUM(J164:J172)</f>
        <v>6880969.49</v>
      </c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</row>
    <row r="174" spans="1:21" ht="21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</row>
    <row r="175" spans="1:21" ht="21">
      <c r="A175" s="268"/>
      <c r="B175" s="268"/>
      <c r="C175" s="281" t="s">
        <v>484</v>
      </c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</row>
    <row r="176" spans="1:21" ht="21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</row>
    <row r="177" spans="1:21" ht="21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</row>
    <row r="178" spans="1:21" ht="21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</row>
    <row r="179" spans="1:21" ht="21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</row>
    <row r="180" spans="1:21" ht="21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</row>
    <row r="181" spans="1:21" ht="21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</row>
    <row r="182" spans="1:21" ht="21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</row>
    <row r="183" spans="1:21" ht="21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</row>
    <row r="184" spans="1:21" ht="21">
      <c r="A184" s="268"/>
      <c r="B184" s="268"/>
      <c r="C184" s="422" t="s">
        <v>176</v>
      </c>
      <c r="D184" s="422"/>
      <c r="E184" s="422"/>
      <c r="F184" s="422"/>
      <c r="G184" s="422"/>
      <c r="H184" s="422"/>
      <c r="I184" s="422"/>
      <c r="J184" s="422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</row>
    <row r="185" spans="1:21" ht="21">
      <c r="A185" s="268"/>
      <c r="B185" s="268"/>
      <c r="C185" s="422" t="s">
        <v>510</v>
      </c>
      <c r="D185" s="422"/>
      <c r="E185" s="422"/>
      <c r="F185" s="422"/>
      <c r="G185" s="422"/>
      <c r="H185" s="422"/>
      <c r="I185" s="422"/>
      <c r="J185" s="422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</row>
    <row r="186" spans="1:21" ht="21">
      <c r="A186" s="268"/>
      <c r="B186" s="268"/>
      <c r="C186" s="422" t="s">
        <v>471</v>
      </c>
      <c r="D186" s="422"/>
      <c r="E186" s="422"/>
      <c r="F186" s="422"/>
      <c r="G186" s="422"/>
      <c r="H186" s="422"/>
      <c r="I186" s="422"/>
      <c r="J186" s="422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</row>
    <row r="187" spans="1:21" ht="21">
      <c r="A187" s="268"/>
      <c r="B187" s="268"/>
      <c r="C187" s="280"/>
      <c r="D187" s="280"/>
      <c r="E187" s="280"/>
      <c r="F187" s="280"/>
      <c r="G187" s="280"/>
      <c r="H187" s="286"/>
      <c r="I187" s="286"/>
      <c r="J187" s="289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</row>
    <row r="188" spans="1:21" ht="21">
      <c r="A188" s="268"/>
      <c r="B188" s="268"/>
      <c r="C188" s="433" t="s">
        <v>63</v>
      </c>
      <c r="D188" s="434"/>
      <c r="E188" s="304" t="s">
        <v>295</v>
      </c>
      <c r="F188" s="304" t="s">
        <v>290</v>
      </c>
      <c r="G188" s="304" t="s">
        <v>57</v>
      </c>
      <c r="H188" s="304" t="s">
        <v>506</v>
      </c>
      <c r="I188" s="304" t="s">
        <v>511</v>
      </c>
      <c r="J188" s="304" t="s">
        <v>45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</row>
    <row r="189" spans="1:21" ht="21">
      <c r="A189" s="268"/>
      <c r="B189" s="268"/>
      <c r="C189" s="305"/>
      <c r="D189" s="306"/>
      <c r="E189" s="307"/>
      <c r="F189" s="307"/>
      <c r="G189" s="307"/>
      <c r="H189" s="307" t="s">
        <v>191</v>
      </c>
      <c r="I189" s="307" t="s">
        <v>512</v>
      </c>
      <c r="J189" s="307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</row>
    <row r="190" spans="1:21" ht="21">
      <c r="A190" s="268"/>
      <c r="B190" s="268"/>
      <c r="C190" s="290" t="s">
        <v>479</v>
      </c>
      <c r="D190" s="291"/>
      <c r="E190" s="308" t="s">
        <v>480</v>
      </c>
      <c r="F190" s="308" t="s">
        <v>367</v>
      </c>
      <c r="G190" s="309"/>
      <c r="H190" s="310"/>
      <c r="I190" s="310"/>
      <c r="J190" s="311">
        <f>SUM(H190:I190)</f>
        <v>0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</row>
    <row r="191" spans="1:21" ht="21">
      <c r="A191" s="268"/>
      <c r="B191" s="268"/>
      <c r="C191" s="290"/>
      <c r="D191" s="291"/>
      <c r="E191" s="213" t="s">
        <v>481</v>
      </c>
      <c r="F191" s="292"/>
      <c r="G191" s="216"/>
      <c r="H191" s="310"/>
      <c r="I191" s="310">
        <v>0</v>
      </c>
      <c r="J191" s="311">
        <f aca="true" t="shared" si="7" ref="J191:J198">SUM(H191:I191)</f>
        <v>0</v>
      </c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</row>
    <row r="192" spans="1:21" ht="21">
      <c r="A192" s="268"/>
      <c r="B192" s="268"/>
      <c r="C192" s="293" t="s">
        <v>482</v>
      </c>
      <c r="D192" s="294"/>
      <c r="E192" s="213" t="s">
        <v>19</v>
      </c>
      <c r="F192" s="213" t="s">
        <v>367</v>
      </c>
      <c r="G192" s="216"/>
      <c r="H192" s="270"/>
      <c r="I192" s="270">
        <v>0</v>
      </c>
      <c r="J192" s="311">
        <f t="shared" si="7"/>
        <v>0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</row>
    <row r="193" spans="1:21" ht="21">
      <c r="A193" s="268"/>
      <c r="B193" s="268"/>
      <c r="C193" s="312"/>
      <c r="D193" s="313"/>
      <c r="E193" s="213" t="s">
        <v>17</v>
      </c>
      <c r="F193" s="213" t="s">
        <v>367</v>
      </c>
      <c r="G193" s="216">
        <v>50000</v>
      </c>
      <c r="H193" s="270"/>
      <c r="I193" s="270">
        <v>0</v>
      </c>
      <c r="J193" s="311">
        <f t="shared" si="7"/>
        <v>0</v>
      </c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</row>
    <row r="194" spans="1:21" ht="21">
      <c r="A194" s="268"/>
      <c r="B194" s="268"/>
      <c r="C194" s="312"/>
      <c r="D194" s="313"/>
      <c r="E194" s="316"/>
      <c r="F194" s="221" t="s">
        <v>499</v>
      </c>
      <c r="G194" s="317"/>
      <c r="H194" s="318"/>
      <c r="I194" s="318">
        <v>0</v>
      </c>
      <c r="J194" s="311">
        <f t="shared" si="7"/>
        <v>0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</row>
    <row r="195" spans="1:21" ht="21">
      <c r="A195" s="268"/>
      <c r="B195" s="268"/>
      <c r="C195" s="314"/>
      <c r="D195" s="315"/>
      <c r="E195" s="316" t="s">
        <v>20</v>
      </c>
      <c r="F195" s="221" t="s">
        <v>367</v>
      </c>
      <c r="G195" s="317"/>
      <c r="H195" s="318"/>
      <c r="I195" s="318">
        <v>0</v>
      </c>
      <c r="J195" s="276">
        <f t="shared" si="7"/>
        <v>0</v>
      </c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</row>
    <row r="196" spans="1:21" ht="21">
      <c r="A196" s="268"/>
      <c r="B196" s="268"/>
      <c r="C196" s="312"/>
      <c r="D196" s="313"/>
      <c r="E196" s="319" t="s">
        <v>11</v>
      </c>
      <c r="F196" s="320" t="s">
        <v>367</v>
      </c>
      <c r="G196" s="321"/>
      <c r="H196" s="321"/>
      <c r="I196" s="321">
        <v>0</v>
      </c>
      <c r="J196" s="322">
        <f t="shared" si="7"/>
        <v>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</row>
    <row r="197" spans="1:21" ht="21">
      <c r="A197" s="268"/>
      <c r="B197" s="268"/>
      <c r="C197" s="323" t="s">
        <v>483</v>
      </c>
      <c r="D197" s="323"/>
      <c r="E197" s="319" t="s">
        <v>13</v>
      </c>
      <c r="F197" s="320" t="s">
        <v>367</v>
      </c>
      <c r="G197" s="321"/>
      <c r="H197" s="321"/>
      <c r="I197" s="321">
        <v>0</v>
      </c>
      <c r="J197" s="322">
        <f t="shared" si="7"/>
        <v>0</v>
      </c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</row>
    <row r="198" spans="1:21" ht="21">
      <c r="A198" s="268"/>
      <c r="B198" s="268"/>
      <c r="C198" s="324"/>
      <c r="D198" s="325"/>
      <c r="E198" s="319" t="s">
        <v>21</v>
      </c>
      <c r="F198" s="320" t="s">
        <v>367</v>
      </c>
      <c r="G198" s="321"/>
      <c r="H198" s="321"/>
      <c r="I198" s="321"/>
      <c r="J198" s="322">
        <f t="shared" si="7"/>
        <v>0</v>
      </c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</row>
    <row r="199" spans="1:21" ht="21.75" thickBot="1">
      <c r="A199" s="268"/>
      <c r="B199" s="268"/>
      <c r="C199" s="435" t="s">
        <v>474</v>
      </c>
      <c r="D199" s="436"/>
      <c r="E199" s="436"/>
      <c r="F199" s="437"/>
      <c r="G199" s="326">
        <f>SUM(G190:G198)</f>
        <v>50000</v>
      </c>
      <c r="H199" s="327">
        <f>SUM(H190:H198)</f>
        <v>0</v>
      </c>
      <c r="I199" s="327">
        <f>SUM(I190:I198)</f>
        <v>0</v>
      </c>
      <c r="J199" s="327">
        <f>SUM(J190:J198)</f>
        <v>0</v>
      </c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</row>
    <row r="200" spans="1:21" ht="21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</row>
    <row r="201" spans="1:21" ht="21">
      <c r="A201" s="268"/>
      <c r="B201" s="268"/>
      <c r="C201" s="281" t="s">
        <v>484</v>
      </c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</row>
    <row r="202" spans="1:21" ht="21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</row>
    <row r="203" spans="1:21" ht="21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</row>
    <row r="204" spans="1:21" ht="21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</row>
    <row r="205" spans="1:21" ht="21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</row>
    <row r="206" spans="1:21" ht="21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</row>
    <row r="207" spans="1:21" ht="21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</row>
    <row r="208" spans="1:21" ht="21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</row>
    <row r="209" spans="1:21" ht="21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</row>
    <row r="210" spans="1:21" ht="21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</row>
    <row r="211" spans="1:21" ht="21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</row>
    <row r="212" spans="1:21" ht="21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</row>
    <row r="213" spans="1:21" ht="21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</row>
    <row r="214" spans="1:21" ht="21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</row>
    <row r="215" spans="1:21" ht="21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</row>
    <row r="216" spans="1:21" ht="21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</row>
    <row r="217" spans="1:21" ht="21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</row>
    <row r="218" spans="1:21" ht="21">
      <c r="A218" s="26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</row>
    <row r="219" spans="1:21" ht="21">
      <c r="A219" s="26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</row>
    <row r="220" spans="1:21" ht="21">
      <c r="A220" s="26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</row>
    <row r="221" spans="1:21" ht="21">
      <c r="A221" s="26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</row>
    <row r="222" spans="1:21" ht="21">
      <c r="A222" s="26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</row>
    <row r="223" spans="1:21" ht="21">
      <c r="A223" s="26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</row>
    <row r="224" spans="1:21" ht="21">
      <c r="A224" s="26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</row>
    <row r="225" spans="1:21" ht="21">
      <c r="A225" s="26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</row>
    <row r="226" spans="1:21" ht="21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</row>
  </sheetData>
  <sheetProtection/>
  <mergeCells count="46">
    <mergeCell ref="C58:D58"/>
    <mergeCell ref="C32:D32"/>
    <mergeCell ref="C185:J185"/>
    <mergeCell ref="C186:J186"/>
    <mergeCell ref="C199:F199"/>
    <mergeCell ref="C188:D188"/>
    <mergeCell ref="C162:D162"/>
    <mergeCell ref="C136:D136"/>
    <mergeCell ref="C147:F147"/>
    <mergeCell ref="C158:J158"/>
    <mergeCell ref="C159:J159"/>
    <mergeCell ref="C160:J160"/>
    <mergeCell ref="C173:F173"/>
    <mergeCell ref="C184:J184"/>
    <mergeCell ref="C107:J107"/>
    <mergeCell ref="C108:J108"/>
    <mergeCell ref="C121:F121"/>
    <mergeCell ref="C132:J132"/>
    <mergeCell ref="C133:J133"/>
    <mergeCell ref="C134:J134"/>
    <mergeCell ref="C110:D110"/>
    <mergeCell ref="C68:F68"/>
    <mergeCell ref="C80:J80"/>
    <mergeCell ref="C81:J81"/>
    <mergeCell ref="C82:J82"/>
    <mergeCell ref="C94:F94"/>
    <mergeCell ref="C106:J106"/>
    <mergeCell ref="C84:D84"/>
    <mergeCell ref="C49:U49"/>
    <mergeCell ref="C52:U52"/>
    <mergeCell ref="C53:U53"/>
    <mergeCell ref="C54:J54"/>
    <mergeCell ref="C55:J55"/>
    <mergeCell ref="C56:J56"/>
    <mergeCell ref="C12:D12"/>
    <mergeCell ref="C13:F13"/>
    <mergeCell ref="C28:J28"/>
    <mergeCell ref="C29:J29"/>
    <mergeCell ref="C30:J30"/>
    <mergeCell ref="C41:F41"/>
    <mergeCell ref="A1:J1"/>
    <mergeCell ref="A2:J2"/>
    <mergeCell ref="A3:J3"/>
    <mergeCell ref="C5:D5"/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61">
      <selection activeCell="A70" sqref="A70"/>
    </sheetView>
  </sheetViews>
  <sheetFormatPr defaultColWidth="9.140625" defaultRowHeight="12.75"/>
  <cols>
    <col min="1" max="1" width="40.57421875" style="8" customWidth="1"/>
    <col min="2" max="2" width="11.57421875" style="8" customWidth="1"/>
    <col min="3" max="3" width="4.57421875" style="8" customWidth="1"/>
    <col min="4" max="4" width="1.8515625" style="8" customWidth="1"/>
    <col min="5" max="5" width="0.9921875" style="8" customWidth="1"/>
    <col min="6" max="6" width="0.13671875" style="8" hidden="1" customWidth="1"/>
    <col min="7" max="7" width="10.8515625" style="170" customWidth="1"/>
    <col min="8" max="8" width="2.00390625" style="20" hidden="1" customWidth="1"/>
    <col min="9" max="9" width="18.00390625" style="20" customWidth="1"/>
    <col min="10" max="10" width="14.57421875" style="8" customWidth="1"/>
    <col min="11" max="11" width="15.7109375" style="8" customWidth="1"/>
    <col min="12" max="16384" width="9.140625" style="8" customWidth="1"/>
  </cols>
  <sheetData>
    <row r="2" spans="1:9" ht="29.25">
      <c r="A2" s="345" t="s">
        <v>176</v>
      </c>
      <c r="B2" s="345"/>
      <c r="C2" s="345"/>
      <c r="D2" s="345"/>
      <c r="E2" s="345"/>
      <c r="F2" s="345"/>
      <c r="G2" s="345"/>
      <c r="H2" s="345"/>
      <c r="I2" s="345"/>
    </row>
    <row r="3" spans="1:9" ht="29.25">
      <c r="A3" s="345" t="s">
        <v>37</v>
      </c>
      <c r="B3" s="345"/>
      <c r="C3" s="345"/>
      <c r="D3" s="345"/>
      <c r="E3" s="345"/>
      <c r="F3" s="345"/>
      <c r="G3" s="345"/>
      <c r="H3" s="345"/>
      <c r="I3" s="345"/>
    </row>
    <row r="4" spans="1:9" ht="29.25">
      <c r="A4" s="345" t="s">
        <v>249</v>
      </c>
      <c r="B4" s="345"/>
      <c r="C4" s="345"/>
      <c r="D4" s="345"/>
      <c r="E4" s="345"/>
      <c r="F4" s="345"/>
      <c r="G4" s="345"/>
      <c r="H4" s="345"/>
      <c r="I4" s="345"/>
    </row>
    <row r="5" spans="1:9" ht="29.25">
      <c r="A5" s="345" t="s">
        <v>38</v>
      </c>
      <c r="B5" s="345"/>
      <c r="C5" s="345"/>
      <c r="D5" s="345"/>
      <c r="E5" s="345"/>
      <c r="F5" s="345"/>
      <c r="G5" s="345"/>
      <c r="H5" s="345"/>
      <c r="I5" s="345"/>
    </row>
    <row r="6" spans="1:9" ht="24">
      <c r="A6" s="2"/>
      <c r="B6" s="2"/>
      <c r="C6" s="2"/>
      <c r="D6" s="2"/>
      <c r="E6" s="2"/>
      <c r="F6" s="2"/>
      <c r="G6" s="169" t="s">
        <v>50</v>
      </c>
      <c r="H6" s="2"/>
      <c r="I6" s="161" t="s">
        <v>353</v>
      </c>
    </row>
    <row r="7" spans="1:9" ht="24.75" thickBot="1">
      <c r="A7" s="162" t="s">
        <v>387</v>
      </c>
      <c r="G7" s="170">
        <v>2</v>
      </c>
      <c r="I7" s="163">
        <v>93729266.9</v>
      </c>
    </row>
    <row r="8" spans="1:9" ht="24.75" thickTop="1">
      <c r="A8" s="162" t="s">
        <v>270</v>
      </c>
      <c r="I8" s="18"/>
    </row>
    <row r="9" spans="1:9" ht="24">
      <c r="A9" s="162" t="s">
        <v>267</v>
      </c>
      <c r="I9" s="18"/>
    </row>
    <row r="10" spans="1:9" ht="24">
      <c r="A10" s="8" t="s">
        <v>8</v>
      </c>
      <c r="G10" s="170">
        <v>7</v>
      </c>
      <c r="I10" s="20">
        <v>2253824</v>
      </c>
    </row>
    <row r="11" spans="1:13" ht="24">
      <c r="A11" s="8" t="s">
        <v>33</v>
      </c>
      <c r="G11" s="170">
        <v>8</v>
      </c>
      <c r="I11" s="164">
        <v>328560.97</v>
      </c>
      <c r="K11" s="164"/>
      <c r="M11" s="164">
        <f>K11-I11</f>
        <v>-328560.97</v>
      </c>
    </row>
    <row r="12" spans="1:9" ht="24">
      <c r="A12" s="8" t="s">
        <v>28</v>
      </c>
      <c r="G12" s="170">
        <v>9</v>
      </c>
      <c r="I12" s="20">
        <v>77800</v>
      </c>
    </row>
    <row r="13" spans="1:9" ht="24">
      <c r="A13" s="178" t="s">
        <v>40</v>
      </c>
      <c r="G13" s="170">
        <v>10</v>
      </c>
      <c r="I13" s="20">
        <v>1215677.16</v>
      </c>
    </row>
    <row r="14" spans="1:9" ht="24.75" thickBot="1">
      <c r="A14" s="162" t="s">
        <v>268</v>
      </c>
      <c r="I14" s="165">
        <f>SUM(I10:I13)</f>
        <v>3875862.13</v>
      </c>
    </row>
    <row r="15" spans="1:9" ht="24.75" thickTop="1">
      <c r="A15" s="162" t="s">
        <v>388</v>
      </c>
      <c r="I15" s="176"/>
    </row>
    <row r="16" spans="1:9" ht="24">
      <c r="A16" s="8" t="s">
        <v>389</v>
      </c>
      <c r="I16" s="176">
        <v>0</v>
      </c>
    </row>
    <row r="17" spans="1:9" ht="24">
      <c r="A17" s="162"/>
      <c r="I17" s="247">
        <v>0</v>
      </c>
    </row>
    <row r="18" spans="1:9" ht="24.75" thickBot="1">
      <c r="A18" s="162" t="s">
        <v>390</v>
      </c>
      <c r="I18" s="165">
        <f>SUM(I14+I17)</f>
        <v>3875862.13</v>
      </c>
    </row>
    <row r="19" spans="1:9" ht="24.75" thickTop="1">
      <c r="A19" s="162"/>
      <c r="I19" s="176"/>
    </row>
    <row r="20" spans="1:9" ht="24">
      <c r="A20" s="162" t="s">
        <v>41</v>
      </c>
      <c r="I20" s="176"/>
    </row>
    <row r="21" spans="1:9" ht="24">
      <c r="A21" s="8" t="s">
        <v>41</v>
      </c>
      <c r="G21" s="170">
        <v>11</v>
      </c>
      <c r="I21" s="20">
        <v>35981976.7</v>
      </c>
    </row>
    <row r="22" spans="1:11" ht="24">
      <c r="A22" s="8" t="s">
        <v>16</v>
      </c>
      <c r="I22" s="18">
        <f>'บช.5'!S36</f>
        <v>30729979.735</v>
      </c>
      <c r="K22" s="164" t="e">
        <f>#REF!</f>
        <v>#REF!</v>
      </c>
    </row>
    <row r="23" ht="24">
      <c r="K23" s="164" t="e">
        <f>#REF!</f>
        <v>#REF!</v>
      </c>
    </row>
    <row r="24" spans="1:11" ht="24.75" thickBot="1">
      <c r="A24" s="162" t="s">
        <v>391</v>
      </c>
      <c r="I24" s="165">
        <f>SUM(I21:I23)</f>
        <v>66711956.435</v>
      </c>
      <c r="K24" s="164"/>
    </row>
    <row r="25" spans="1:11" ht="25.5" thickBot="1" thickTop="1">
      <c r="A25" s="8" t="s">
        <v>392</v>
      </c>
      <c r="I25" s="163">
        <f>SUM(I14+I24)</f>
        <v>70587818.565</v>
      </c>
      <c r="K25" s="166" t="e">
        <f>SUM(#REF!-I25)</f>
        <v>#REF!</v>
      </c>
    </row>
    <row r="26" ht="24.75" thickTop="1">
      <c r="A26" s="162" t="s">
        <v>280</v>
      </c>
    </row>
    <row r="27" ht="24">
      <c r="A27" s="162"/>
    </row>
    <row r="28" spans="2:10" ht="24">
      <c r="B28" s="8" t="s">
        <v>518</v>
      </c>
      <c r="I28" s="168" t="s">
        <v>285</v>
      </c>
      <c r="J28" s="168"/>
    </row>
    <row r="29" spans="1:9" ht="24">
      <c r="A29" s="167" t="s">
        <v>359</v>
      </c>
      <c r="B29" s="8" t="s">
        <v>287</v>
      </c>
      <c r="I29" s="167" t="s">
        <v>286</v>
      </c>
    </row>
    <row r="30" ht="24">
      <c r="A30" s="168"/>
    </row>
    <row r="31" spans="1:9" ht="24">
      <c r="A31" s="167"/>
      <c r="B31" s="8" t="s">
        <v>519</v>
      </c>
      <c r="I31" s="20" t="s">
        <v>283</v>
      </c>
    </row>
    <row r="32" ht="24">
      <c r="B32" s="8" t="s">
        <v>515</v>
      </c>
    </row>
    <row r="33" spans="11:13" ht="24">
      <c r="K33" s="167"/>
      <c r="L33" s="167"/>
      <c r="M33" s="167"/>
    </row>
    <row r="34" spans="2:13" ht="24">
      <c r="B34" s="8" t="s">
        <v>520</v>
      </c>
      <c r="I34" s="20" t="s">
        <v>281</v>
      </c>
      <c r="K34" s="168"/>
      <c r="L34" s="168"/>
      <c r="M34" s="168"/>
    </row>
    <row r="35" spans="2:10" ht="24">
      <c r="B35" s="8" t="s">
        <v>514</v>
      </c>
      <c r="C35" s="167"/>
      <c r="D35" s="167"/>
      <c r="E35" s="167"/>
      <c r="F35" s="167"/>
      <c r="H35" s="167"/>
      <c r="I35" s="167" t="s">
        <v>282</v>
      </c>
      <c r="J35" s="167"/>
    </row>
    <row r="36" ht="24">
      <c r="I36" s="167"/>
    </row>
    <row r="37" ht="24">
      <c r="I37" s="167"/>
    </row>
    <row r="38" ht="24">
      <c r="I38" s="167"/>
    </row>
    <row r="39" ht="24">
      <c r="I39" s="167"/>
    </row>
    <row r="40" ht="24">
      <c r="I40" s="167"/>
    </row>
    <row r="41" ht="24">
      <c r="I41" s="167"/>
    </row>
    <row r="42" ht="24">
      <c r="I42" s="167"/>
    </row>
    <row r="43" spans="1:9" ht="29.25">
      <c r="A43" s="345" t="s">
        <v>176</v>
      </c>
      <c r="B43" s="345"/>
      <c r="C43" s="345"/>
      <c r="D43" s="345"/>
      <c r="E43" s="345"/>
      <c r="F43" s="345"/>
      <c r="G43" s="345"/>
      <c r="H43" s="345"/>
      <c r="I43" s="345"/>
    </row>
    <row r="44" spans="1:9" ht="29.25">
      <c r="A44" s="345" t="s">
        <v>37</v>
      </c>
      <c r="B44" s="345"/>
      <c r="C44" s="345"/>
      <c r="D44" s="345"/>
      <c r="E44" s="345"/>
      <c r="F44" s="345"/>
      <c r="G44" s="345"/>
      <c r="H44" s="345"/>
      <c r="I44" s="345"/>
    </row>
    <row r="45" spans="1:9" ht="29.25">
      <c r="A45" s="345" t="s">
        <v>249</v>
      </c>
      <c r="B45" s="345"/>
      <c r="C45" s="345"/>
      <c r="D45" s="345"/>
      <c r="E45" s="345"/>
      <c r="F45" s="345"/>
      <c r="G45" s="345"/>
      <c r="H45" s="345"/>
      <c r="I45" s="345"/>
    </row>
    <row r="46" spans="1:9" ht="24">
      <c r="A46" s="346"/>
      <c r="B46" s="346"/>
      <c r="C46" s="346"/>
      <c r="D46" s="346"/>
      <c r="E46" s="346"/>
      <c r="F46" s="346"/>
      <c r="G46" s="346"/>
      <c r="H46" s="346"/>
      <c r="I46" s="346"/>
    </row>
    <row r="47" spans="1:9" ht="24">
      <c r="A47" s="2"/>
      <c r="B47" s="2"/>
      <c r="C47" s="2"/>
      <c r="D47" s="2"/>
      <c r="E47" s="2"/>
      <c r="F47" s="2"/>
      <c r="G47" s="169" t="s">
        <v>50</v>
      </c>
      <c r="H47" s="2"/>
      <c r="I47" s="161" t="s">
        <v>353</v>
      </c>
    </row>
    <row r="48" spans="1:9" ht="24.75" thickBot="1">
      <c r="A48" s="162" t="s">
        <v>39</v>
      </c>
      <c r="G48" s="170">
        <v>2</v>
      </c>
      <c r="I48" s="163">
        <v>93729266.9</v>
      </c>
    </row>
    <row r="49" spans="1:9" ht="24.75" thickTop="1">
      <c r="A49" s="162" t="s">
        <v>253</v>
      </c>
      <c r="I49" s="18"/>
    </row>
    <row r="50" spans="1:9" ht="24">
      <c r="A50" s="162" t="s">
        <v>254</v>
      </c>
      <c r="I50" s="18"/>
    </row>
    <row r="51" spans="1:9" ht="24">
      <c r="A51" s="8" t="s">
        <v>354</v>
      </c>
      <c r="G51" s="170">
        <v>3</v>
      </c>
      <c r="I51" s="20">
        <f>'หมายเหต 2,3,5'!F21</f>
        <v>70059991.71</v>
      </c>
    </row>
    <row r="52" spans="1:9" ht="24">
      <c r="A52" s="8" t="s">
        <v>180</v>
      </c>
      <c r="F52" s="18"/>
      <c r="G52" s="170">
        <v>4</v>
      </c>
      <c r="H52" s="8"/>
      <c r="I52" s="20">
        <f>'บช.5'!R25</f>
        <v>77800</v>
      </c>
    </row>
    <row r="53" spans="1:9" ht="24">
      <c r="A53" s="8" t="s">
        <v>181</v>
      </c>
      <c r="G53" s="170">
        <v>5</v>
      </c>
      <c r="I53" s="20">
        <f>'บช.5'!R22</f>
        <v>59516</v>
      </c>
    </row>
    <row r="54" spans="1:10" ht="24">
      <c r="A54" s="8" t="s">
        <v>182</v>
      </c>
      <c r="G54" s="170">
        <v>5</v>
      </c>
      <c r="I54" s="20">
        <v>147894.86</v>
      </c>
      <c r="J54" s="164"/>
    </row>
    <row r="55" spans="1:10" ht="24">
      <c r="A55" s="8" t="s">
        <v>236</v>
      </c>
      <c r="G55" s="170">
        <v>5</v>
      </c>
      <c r="I55" s="20">
        <f>'บช.5'!R24</f>
        <v>2616</v>
      </c>
      <c r="J55" s="164"/>
    </row>
    <row r="56" spans="1:9" ht="24">
      <c r="A56" s="8" t="s">
        <v>266</v>
      </c>
      <c r="G56" s="170">
        <v>6</v>
      </c>
      <c r="I56" s="20">
        <v>240000</v>
      </c>
    </row>
    <row r="57" spans="1:10" ht="24.75" thickBot="1">
      <c r="A57" s="162" t="s">
        <v>269</v>
      </c>
      <c r="I57" s="165">
        <f>SUM(I51:I56)</f>
        <v>70587818.57</v>
      </c>
      <c r="J57" s="164"/>
    </row>
    <row r="58" spans="1:9" ht="24.75" thickTop="1">
      <c r="A58" s="162" t="s">
        <v>361</v>
      </c>
      <c r="I58" s="18"/>
    </row>
    <row r="59" ht="24">
      <c r="I59" s="20">
        <f>'หมายเหต 2,3,5'!F88</f>
        <v>0</v>
      </c>
    </row>
    <row r="60" ht="24">
      <c r="I60" s="20">
        <f>หมายเหตุ6!H57</f>
        <v>0</v>
      </c>
    </row>
    <row r="61" spans="1:9" ht="24.75" thickBot="1">
      <c r="A61" s="162" t="s">
        <v>362</v>
      </c>
      <c r="I61" s="165">
        <f>SUM(I59:I60)</f>
        <v>0</v>
      </c>
    </row>
    <row r="62" spans="1:9" ht="25.5" thickBot="1" thickTop="1">
      <c r="A62" s="8" t="s">
        <v>363</v>
      </c>
      <c r="I62" s="165">
        <f>SUM(I57+I61)</f>
        <v>70587818.57</v>
      </c>
    </row>
    <row r="63" ht="24.75" thickTop="1">
      <c r="I63" s="176"/>
    </row>
    <row r="64" ht="24">
      <c r="A64" s="162" t="s">
        <v>280</v>
      </c>
    </row>
    <row r="65" ht="24">
      <c r="A65" s="162"/>
    </row>
    <row r="66" spans="1:10" ht="24">
      <c r="A66" s="162"/>
      <c r="B66" s="8" t="s">
        <v>518</v>
      </c>
      <c r="I66" s="168" t="s">
        <v>285</v>
      </c>
      <c r="J66" s="168"/>
    </row>
    <row r="67" spans="1:9" ht="24">
      <c r="A67" s="162"/>
      <c r="B67" s="8" t="s">
        <v>287</v>
      </c>
      <c r="I67" s="167" t="s">
        <v>286</v>
      </c>
    </row>
    <row r="68" ht="24">
      <c r="A68" s="162"/>
    </row>
    <row r="69" spans="1:9" ht="24">
      <c r="A69" s="162"/>
      <c r="B69" s="8" t="s">
        <v>521</v>
      </c>
      <c r="I69" s="20" t="s">
        <v>283</v>
      </c>
    </row>
    <row r="70" spans="1:2" ht="24">
      <c r="A70" s="162"/>
      <c r="B70" s="8" t="s">
        <v>284</v>
      </c>
    </row>
    <row r="71" ht="24">
      <c r="A71" s="162"/>
    </row>
    <row r="72" spans="2:9" ht="24">
      <c r="B72" s="8" t="s">
        <v>521</v>
      </c>
      <c r="I72" s="20" t="s">
        <v>281</v>
      </c>
    </row>
    <row r="73" spans="1:10" ht="24">
      <c r="A73" s="167"/>
      <c r="B73" s="8" t="s">
        <v>284</v>
      </c>
      <c r="C73" s="167"/>
      <c r="D73" s="167"/>
      <c r="E73" s="167"/>
      <c r="F73" s="167"/>
      <c r="H73" s="167"/>
      <c r="I73" s="167" t="s">
        <v>282</v>
      </c>
      <c r="J73" s="167"/>
    </row>
    <row r="74" spans="1:9" ht="24">
      <c r="A74" s="168"/>
      <c r="B74" s="168"/>
      <c r="C74" s="168"/>
      <c r="D74" s="168"/>
      <c r="E74" s="168"/>
      <c r="F74" s="168"/>
      <c r="H74" s="168"/>
      <c r="I74" s="168"/>
    </row>
    <row r="75" spans="1:9" ht="24">
      <c r="A75" s="167"/>
      <c r="G75" s="8"/>
      <c r="H75" s="8"/>
      <c r="I75" s="8"/>
    </row>
    <row r="76" spans="7:9" ht="24">
      <c r="G76" s="8"/>
      <c r="H76" s="8"/>
      <c r="I76" s="8"/>
    </row>
    <row r="77" spans="9:10" ht="24">
      <c r="I77" s="167"/>
      <c r="J77" s="167"/>
    </row>
    <row r="78" spans="9:10" ht="24">
      <c r="I78" s="168"/>
      <c r="J78" s="168"/>
    </row>
    <row r="79" ht="24">
      <c r="I79" s="167"/>
    </row>
  </sheetData>
  <sheetProtection/>
  <mergeCells count="8">
    <mergeCell ref="A44:I44"/>
    <mergeCell ref="A45:I45"/>
    <mergeCell ref="A46:I46"/>
    <mergeCell ref="A2:I2"/>
    <mergeCell ref="A3:I3"/>
    <mergeCell ref="A4:I4"/>
    <mergeCell ref="A5:I5"/>
    <mergeCell ref="A43:I43"/>
  </mergeCells>
  <printOptions/>
  <pageMargins left="0.7086614173228347" right="0.11811023622047245" top="0.1968503937007874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F22" sqref="F22"/>
    </sheetView>
  </sheetViews>
  <sheetFormatPr defaultColWidth="9.140625" defaultRowHeight="12.75"/>
  <cols>
    <col min="1" max="1" width="6.28125" style="1" customWidth="1"/>
    <col min="2" max="2" width="11.28125" style="1" customWidth="1"/>
    <col min="3" max="3" width="11.00390625" style="1" customWidth="1"/>
    <col min="4" max="4" width="24.57421875" style="1" customWidth="1"/>
    <col min="5" max="5" width="9.57421875" style="1" customWidth="1"/>
    <col min="6" max="6" width="17.57421875" style="3" customWidth="1"/>
    <col min="7" max="7" width="9.140625" style="1" hidden="1" customWidth="1"/>
    <col min="8" max="16384" width="9.140625" style="1" customWidth="1"/>
  </cols>
  <sheetData>
    <row r="1" spans="1:9" ht="26.25">
      <c r="A1" s="347" t="s">
        <v>176</v>
      </c>
      <c r="B1" s="347"/>
      <c r="C1" s="347"/>
      <c r="D1" s="347"/>
      <c r="E1" s="347"/>
      <c r="F1" s="347"/>
      <c r="G1" s="347"/>
      <c r="H1" s="347"/>
      <c r="I1" s="347"/>
    </row>
    <row r="2" spans="1:9" s="4" customFormat="1" ht="27.75">
      <c r="A2" s="348" t="s">
        <v>42</v>
      </c>
      <c r="B2" s="348"/>
      <c r="C2" s="348"/>
      <c r="D2" s="348"/>
      <c r="E2" s="348"/>
      <c r="F2" s="348"/>
      <c r="G2" s="348"/>
      <c r="H2" s="348"/>
      <c r="I2" s="348"/>
    </row>
    <row r="3" spans="1:9" s="4" customFormat="1" ht="27.75">
      <c r="A3" s="349" t="s">
        <v>386</v>
      </c>
      <c r="B3" s="349"/>
      <c r="C3" s="349"/>
      <c r="D3" s="349"/>
      <c r="E3" s="349"/>
      <c r="F3" s="349"/>
      <c r="G3" s="349"/>
      <c r="H3" s="349"/>
      <c r="I3" s="349"/>
    </row>
    <row r="4" spans="1:7" s="8" customFormat="1" ht="24">
      <c r="A4" s="5" t="s">
        <v>271</v>
      </c>
      <c r="B4" s="6"/>
      <c r="C4" s="6"/>
      <c r="D4" s="6"/>
      <c r="E4" s="6"/>
      <c r="F4" s="7"/>
      <c r="G4" s="6"/>
    </row>
    <row r="5" spans="1:7" ht="6.75" customHeight="1">
      <c r="A5" s="9"/>
      <c r="B5" s="9"/>
      <c r="C5" s="9"/>
      <c r="D5" s="9"/>
      <c r="E5" s="9"/>
      <c r="F5" s="10"/>
      <c r="G5" s="9"/>
    </row>
    <row r="6" spans="1:7" ht="24">
      <c r="A6" s="5" t="s">
        <v>7</v>
      </c>
      <c r="B6" s="6"/>
      <c r="C6" s="6"/>
      <c r="D6" s="6"/>
      <c r="E6" s="6"/>
      <c r="F6" s="11">
        <v>639</v>
      </c>
      <c r="G6" s="9"/>
    </row>
    <row r="7" spans="1:7" ht="24">
      <c r="A7" s="5" t="s">
        <v>43</v>
      </c>
      <c r="B7" s="6"/>
      <c r="C7" s="6"/>
      <c r="D7" s="6"/>
      <c r="E7" s="6"/>
      <c r="F7" s="7"/>
      <c r="G7" s="9"/>
    </row>
    <row r="8" spans="1:7" ht="24">
      <c r="A8" s="5"/>
      <c r="B8" s="5" t="s">
        <v>44</v>
      </c>
      <c r="C8" s="6"/>
      <c r="D8" s="6"/>
      <c r="E8" s="6"/>
      <c r="F8" s="7"/>
      <c r="G8" s="9"/>
    </row>
    <row r="9" spans="1:7" ht="24">
      <c r="A9" s="5"/>
      <c r="B9" s="5"/>
      <c r="C9" s="6" t="s">
        <v>272</v>
      </c>
      <c r="D9" s="6"/>
      <c r="E9" s="6"/>
      <c r="F9" s="7">
        <v>17026961.6</v>
      </c>
      <c r="G9" s="9"/>
    </row>
    <row r="10" spans="1:7" ht="24">
      <c r="A10" s="5"/>
      <c r="B10" s="5"/>
      <c r="C10" s="6" t="s">
        <v>273</v>
      </c>
      <c r="D10" s="6"/>
      <c r="E10" s="6"/>
      <c r="F10" s="7">
        <v>11923848.1</v>
      </c>
      <c r="G10" s="9"/>
    </row>
    <row r="11" spans="1:7" ht="24">
      <c r="A11" s="5"/>
      <c r="B11" s="5"/>
      <c r="C11" s="6" t="s">
        <v>274</v>
      </c>
      <c r="D11" s="6"/>
      <c r="E11" s="6"/>
      <c r="F11" s="7">
        <v>12653123.8</v>
      </c>
      <c r="G11" s="9"/>
    </row>
    <row r="12" spans="1:7" ht="24">
      <c r="A12" s="5"/>
      <c r="B12" s="5" t="s">
        <v>178</v>
      </c>
      <c r="C12" s="6"/>
      <c r="D12" s="6"/>
      <c r="E12" s="6"/>
      <c r="F12" s="7"/>
      <c r="G12" s="9"/>
    </row>
    <row r="13" spans="1:7" ht="24">
      <c r="A13" s="5"/>
      <c r="B13" s="5"/>
      <c r="C13" s="6" t="s">
        <v>275</v>
      </c>
      <c r="D13" s="6"/>
      <c r="E13" s="6"/>
      <c r="F13" s="7">
        <v>13055788.8</v>
      </c>
      <c r="G13" s="9"/>
    </row>
    <row r="14" spans="1:7" ht="24">
      <c r="A14" s="5"/>
      <c r="B14" s="5"/>
      <c r="C14" s="6" t="s">
        <v>276</v>
      </c>
      <c r="D14" s="6"/>
      <c r="E14" s="6"/>
      <c r="F14" s="7">
        <v>526101.16</v>
      </c>
      <c r="G14" s="9"/>
    </row>
    <row r="15" spans="1:7" ht="24">
      <c r="A15" s="5"/>
      <c r="B15" s="5" t="s">
        <v>177</v>
      </c>
      <c r="C15" s="6"/>
      <c r="D15" s="6"/>
      <c r="E15" s="6"/>
      <c r="F15" s="7"/>
      <c r="G15" s="9"/>
    </row>
    <row r="16" spans="1:7" ht="24">
      <c r="A16" s="5"/>
      <c r="B16" s="5"/>
      <c r="C16" s="6" t="s">
        <v>277</v>
      </c>
      <c r="D16" s="6"/>
      <c r="E16" s="6"/>
      <c r="F16" s="7">
        <v>12891963.98</v>
      </c>
      <c r="G16" s="9"/>
    </row>
    <row r="17" spans="1:7" ht="24">
      <c r="A17" s="5"/>
      <c r="B17" s="5"/>
      <c r="C17" s="6" t="s">
        <v>278</v>
      </c>
      <c r="D17" s="6"/>
      <c r="E17" s="6"/>
      <c r="F17" s="7">
        <v>740889.92</v>
      </c>
      <c r="G17" s="9"/>
    </row>
    <row r="18" spans="1:7" ht="24">
      <c r="A18" s="5"/>
      <c r="B18" s="5" t="s">
        <v>179</v>
      </c>
      <c r="C18" s="6"/>
      <c r="D18" s="6"/>
      <c r="E18" s="6"/>
      <c r="F18" s="7"/>
      <c r="G18" s="9"/>
    </row>
    <row r="19" spans="1:7" ht="24">
      <c r="A19" s="5"/>
      <c r="B19" s="5"/>
      <c r="C19" s="6" t="s">
        <v>279</v>
      </c>
      <c r="D19" s="6"/>
      <c r="E19" s="6"/>
      <c r="F19" s="7">
        <v>1240675.35</v>
      </c>
      <c r="G19" s="9"/>
    </row>
    <row r="20" spans="1:7" ht="24">
      <c r="A20" s="5"/>
      <c r="B20" s="5"/>
      <c r="C20" s="6"/>
      <c r="D20" s="6"/>
      <c r="E20" s="6"/>
      <c r="F20" s="7"/>
      <c r="G20" s="9"/>
    </row>
    <row r="21" spans="1:7" ht="24.75" thickBot="1">
      <c r="A21" s="360" t="s">
        <v>45</v>
      </c>
      <c r="B21" s="360"/>
      <c r="C21" s="360"/>
      <c r="D21" s="360"/>
      <c r="E21" s="360"/>
      <c r="F21" s="19">
        <f>SUM(F6:F20)</f>
        <v>70059991.71</v>
      </c>
      <c r="G21" s="9"/>
    </row>
    <row r="22" spans="1:7" ht="24.75" thickTop="1">
      <c r="A22" s="12"/>
      <c r="B22" s="12"/>
      <c r="C22" s="12"/>
      <c r="D22" s="12"/>
      <c r="E22" s="12"/>
      <c r="F22" s="13"/>
      <c r="G22" s="9"/>
    </row>
    <row r="23" ht="23.25">
      <c r="G23" s="10"/>
    </row>
    <row r="24" ht="6" customHeight="1">
      <c r="G24" s="16"/>
    </row>
    <row r="25" spans="1:8" ht="26.25">
      <c r="A25" s="179"/>
      <c r="B25" s="180"/>
      <c r="C25" s="180"/>
      <c r="D25" s="180"/>
      <c r="E25" s="180"/>
      <c r="F25" s="181"/>
      <c r="G25" s="153"/>
      <c r="H25" s="153"/>
    </row>
    <row r="26" spans="1:9" ht="26.25">
      <c r="A26" s="14" t="s">
        <v>396</v>
      </c>
      <c r="B26" s="9"/>
      <c r="C26" s="9"/>
      <c r="D26" s="9"/>
      <c r="E26" s="9"/>
      <c r="F26" s="10"/>
      <c r="G26" s="148"/>
      <c r="H26" s="148"/>
      <c r="I26" s="148"/>
    </row>
    <row r="27" spans="1:9" ht="24">
      <c r="A27" s="357" t="s">
        <v>364</v>
      </c>
      <c r="B27" s="361"/>
      <c r="C27" s="358"/>
      <c r="D27" s="357" t="s">
        <v>290</v>
      </c>
      <c r="E27" s="358"/>
      <c r="F27" s="359" t="s">
        <v>63</v>
      </c>
      <c r="G27" s="351"/>
      <c r="H27" s="352" t="s">
        <v>47</v>
      </c>
      <c r="I27" s="353"/>
    </row>
    <row r="28" spans="1:9" ht="24">
      <c r="A28" s="354" t="s">
        <v>365</v>
      </c>
      <c r="B28" s="355"/>
      <c r="C28" s="356"/>
      <c r="D28" s="357" t="s">
        <v>367</v>
      </c>
      <c r="E28" s="358"/>
      <c r="F28" s="359" t="s">
        <v>368</v>
      </c>
      <c r="G28" s="351"/>
      <c r="H28" s="352">
        <v>38900</v>
      </c>
      <c r="I28" s="353"/>
    </row>
    <row r="29" spans="1:9" ht="24">
      <c r="A29" s="354" t="s">
        <v>366</v>
      </c>
      <c r="B29" s="355"/>
      <c r="C29" s="356"/>
      <c r="D29" s="357" t="s">
        <v>367</v>
      </c>
      <c r="E29" s="358"/>
      <c r="F29" s="359" t="s">
        <v>368</v>
      </c>
      <c r="G29" s="351"/>
      <c r="H29" s="352">
        <v>38900</v>
      </c>
      <c r="I29" s="353"/>
    </row>
    <row r="30" spans="1:9" ht="24">
      <c r="A30" s="362" t="s">
        <v>45</v>
      </c>
      <c r="B30" s="363"/>
      <c r="C30" s="363"/>
      <c r="D30" s="363"/>
      <c r="E30" s="363"/>
      <c r="F30" s="363"/>
      <c r="G30" s="364"/>
      <c r="H30" s="350">
        <f>SUM(H28:I29)</f>
        <v>77800</v>
      </c>
      <c r="I30" s="351"/>
    </row>
    <row r="31" ht="24">
      <c r="G31" s="6"/>
    </row>
    <row r="32" ht="24">
      <c r="G32" s="6"/>
    </row>
    <row r="33" ht="24">
      <c r="G33" s="6"/>
    </row>
    <row r="34" ht="24">
      <c r="G34" s="6"/>
    </row>
    <row r="35" ht="24">
      <c r="G35" s="6"/>
    </row>
    <row r="36" ht="24">
      <c r="G36" s="6"/>
    </row>
    <row r="39" spans="1:9" ht="26.25">
      <c r="A39" s="365" t="s">
        <v>176</v>
      </c>
      <c r="B39" s="365"/>
      <c r="C39" s="365"/>
      <c r="D39" s="365"/>
      <c r="E39" s="365"/>
      <c r="F39" s="365"/>
      <c r="G39" s="365"/>
      <c r="H39" s="365"/>
      <c r="I39" s="365"/>
    </row>
    <row r="40" spans="1:9" ht="26.25">
      <c r="A40" s="348" t="s">
        <v>42</v>
      </c>
      <c r="B40" s="348"/>
      <c r="C40" s="348"/>
      <c r="D40" s="348"/>
      <c r="E40" s="348"/>
      <c r="F40" s="348"/>
      <c r="G40" s="348"/>
      <c r="H40" s="348"/>
      <c r="I40" s="348"/>
    </row>
    <row r="41" spans="1:9" ht="26.25">
      <c r="A41" s="349" t="s">
        <v>386</v>
      </c>
      <c r="B41" s="349"/>
      <c r="C41" s="349"/>
      <c r="D41" s="349"/>
      <c r="E41" s="349"/>
      <c r="F41" s="349"/>
      <c r="G41" s="349"/>
      <c r="H41" s="349"/>
      <c r="I41" s="349"/>
    </row>
    <row r="42" spans="1:4" ht="26.25">
      <c r="A42" s="14" t="s">
        <v>401</v>
      </c>
      <c r="B42" s="9"/>
      <c r="C42" s="9"/>
      <c r="D42" s="9"/>
    </row>
    <row r="43" spans="1:9" ht="24">
      <c r="A43" s="357" t="s">
        <v>364</v>
      </c>
      <c r="B43" s="361"/>
      <c r="C43" s="358"/>
      <c r="D43" s="357" t="s">
        <v>290</v>
      </c>
      <c r="E43" s="358"/>
      <c r="F43" s="359" t="s">
        <v>63</v>
      </c>
      <c r="G43" s="351"/>
      <c r="H43" s="352" t="s">
        <v>47</v>
      </c>
      <c r="I43" s="353"/>
    </row>
    <row r="44" spans="1:9" ht="24">
      <c r="A44" s="354" t="s">
        <v>365</v>
      </c>
      <c r="B44" s="355"/>
      <c r="C44" s="356"/>
      <c r="D44" s="357" t="s">
        <v>367</v>
      </c>
      <c r="E44" s="358"/>
      <c r="F44" s="359" t="s">
        <v>368</v>
      </c>
      <c r="G44" s="351"/>
      <c r="H44" s="352">
        <v>38900</v>
      </c>
      <c r="I44" s="353"/>
    </row>
    <row r="45" spans="1:9" ht="24">
      <c r="A45" s="354" t="s">
        <v>366</v>
      </c>
      <c r="B45" s="355"/>
      <c r="C45" s="356"/>
      <c r="D45" s="357" t="s">
        <v>367</v>
      </c>
      <c r="E45" s="358"/>
      <c r="F45" s="359" t="s">
        <v>368</v>
      </c>
      <c r="G45" s="351"/>
      <c r="H45" s="352">
        <v>38900</v>
      </c>
      <c r="I45" s="353"/>
    </row>
    <row r="46" spans="1:9" ht="24">
      <c r="A46" s="362" t="s">
        <v>45</v>
      </c>
      <c r="B46" s="363"/>
      <c r="C46" s="363"/>
      <c r="D46" s="363"/>
      <c r="E46" s="363"/>
      <c r="F46" s="363"/>
      <c r="G46" s="364"/>
      <c r="H46" s="350">
        <f>SUM(H44:I45)</f>
        <v>77800</v>
      </c>
      <c r="I46" s="351"/>
    </row>
    <row r="47" spans="1:7" ht="24">
      <c r="A47" s="360"/>
      <c r="B47" s="360"/>
      <c r="C47" s="360"/>
      <c r="D47" s="360"/>
      <c r="E47" s="360"/>
      <c r="F47" s="148"/>
      <c r="G47" s="148"/>
    </row>
    <row r="48" spans="1:6" ht="26.25">
      <c r="A48" s="14" t="s">
        <v>400</v>
      </c>
      <c r="B48" s="9"/>
      <c r="C48" s="9"/>
      <c r="D48" s="9"/>
      <c r="E48" s="9"/>
      <c r="F48" s="10"/>
    </row>
    <row r="49" spans="1:6" ht="29.25">
      <c r="A49" s="15"/>
      <c r="B49" s="15"/>
      <c r="C49" s="15"/>
      <c r="D49" s="15"/>
      <c r="E49" s="15"/>
      <c r="F49" s="16"/>
    </row>
    <row r="50" spans="1:6" ht="24">
      <c r="A50" s="6"/>
      <c r="B50" s="17" t="str">
        <f>'บช.5'!B38</f>
        <v>ภาษีหัก ณ ที่จ่าย</v>
      </c>
      <c r="C50" s="6"/>
      <c r="D50" s="6"/>
      <c r="E50" s="6"/>
      <c r="F50" s="7">
        <v>7873.26</v>
      </c>
    </row>
    <row r="51" spans="1:6" ht="24">
      <c r="A51" s="6"/>
      <c r="B51" s="17" t="str">
        <f>'บช.5'!B39</f>
        <v>เงินประกันสัญญา</v>
      </c>
      <c r="C51" s="6"/>
      <c r="D51" s="6"/>
      <c r="E51" s="6"/>
      <c r="F51" s="7">
        <v>330475</v>
      </c>
    </row>
    <row r="52" spans="1:6" ht="24">
      <c r="A52" s="6"/>
      <c r="B52" s="17" t="str">
        <f>'บช.5'!B40</f>
        <v>ค่าใช้จ่ายในการจัดเก็บ ภาษีบำรุงท้องที่  5%</v>
      </c>
      <c r="C52" s="6"/>
      <c r="D52" s="6"/>
      <c r="E52" s="6"/>
      <c r="F52" s="7">
        <v>34529.62</v>
      </c>
    </row>
    <row r="53" spans="1:6" ht="24">
      <c r="A53" s="6"/>
      <c r="B53" s="17" t="str">
        <f>'บช.5'!B41</f>
        <v>เงินส่วนลด ภบท 6 %</v>
      </c>
      <c r="C53" s="6"/>
      <c r="D53" s="6"/>
      <c r="E53" s="6"/>
      <c r="F53" s="7">
        <v>41319.12</v>
      </c>
    </row>
    <row r="54" spans="1:6" ht="24">
      <c r="A54" s="6"/>
      <c r="B54" s="17" t="str">
        <f>'บช.5'!B42</f>
        <v>เงินทุนโครการเศรษฐกิจชุมชน</v>
      </c>
      <c r="C54" s="6"/>
      <c r="D54" s="6"/>
      <c r="E54" s="6"/>
      <c r="F54" s="7">
        <v>766101.16</v>
      </c>
    </row>
    <row r="55" spans="1:6" ht="24">
      <c r="A55" s="6"/>
      <c r="B55" s="17" t="str">
        <f>'บช.5'!B43</f>
        <v>ค่าปรับจราจรทางบก</v>
      </c>
      <c r="C55" s="6"/>
      <c r="D55" s="6"/>
      <c r="E55" s="6"/>
      <c r="F55" s="7">
        <v>3200</v>
      </c>
    </row>
    <row r="56" spans="1:6" ht="24">
      <c r="A56" s="6"/>
      <c r="B56" s="17" t="str">
        <f>'บช.5'!B44</f>
        <v>ค่าพาหนะสำรองข้อมูลผู้พิการ</v>
      </c>
      <c r="C56" s="6"/>
      <c r="D56" s="6"/>
      <c r="E56" s="6"/>
      <c r="F56" s="7">
        <f>'บช.5'!S44</f>
        <v>3000</v>
      </c>
    </row>
    <row r="57" spans="1:6" ht="24">
      <c r="A57" s="6"/>
      <c r="B57" s="17" t="s">
        <v>235</v>
      </c>
      <c r="C57" s="6"/>
      <c r="D57" s="6"/>
      <c r="E57" s="6"/>
      <c r="F57" s="7">
        <v>11333</v>
      </c>
    </row>
    <row r="58" spans="1:6" ht="24">
      <c r="A58" s="6"/>
      <c r="B58" s="17" t="s">
        <v>171</v>
      </c>
      <c r="C58" s="6"/>
      <c r="D58" s="6"/>
      <c r="E58" s="6"/>
      <c r="F58" s="7">
        <v>16900</v>
      </c>
    </row>
    <row r="59" spans="1:6" ht="24">
      <c r="A59" s="6"/>
      <c r="B59" s="17" t="s">
        <v>232</v>
      </c>
      <c r="C59" s="6"/>
      <c r="D59" s="6"/>
      <c r="E59" s="6"/>
      <c r="F59" s="7">
        <v>946</v>
      </c>
    </row>
    <row r="60" spans="1:6" ht="24.75" thickBot="1">
      <c r="A60" s="360" t="s">
        <v>45</v>
      </c>
      <c r="B60" s="360"/>
      <c r="C60" s="360"/>
      <c r="D60" s="360"/>
      <c r="E60" s="360"/>
      <c r="F60" s="19">
        <f>SUM(F50:F59)</f>
        <v>1215677.1600000001</v>
      </c>
    </row>
    <row r="61" ht="24" thickTop="1"/>
  </sheetData>
  <sheetProtection/>
  <mergeCells count="37">
    <mergeCell ref="A21:E21"/>
    <mergeCell ref="A60:E60"/>
    <mergeCell ref="D27:E27"/>
    <mergeCell ref="H27:I27"/>
    <mergeCell ref="D28:E28"/>
    <mergeCell ref="H28:I28"/>
    <mergeCell ref="A29:C29"/>
    <mergeCell ref="D29:E29"/>
    <mergeCell ref="F29:G29"/>
    <mergeCell ref="A41:I41"/>
    <mergeCell ref="F28:G28"/>
    <mergeCell ref="A27:C27"/>
    <mergeCell ref="F27:G27"/>
    <mergeCell ref="A28:C28"/>
    <mergeCell ref="A40:I40"/>
    <mergeCell ref="A39:I39"/>
    <mergeCell ref="H29:I29"/>
    <mergeCell ref="A30:G30"/>
    <mergeCell ref="H30:I30"/>
    <mergeCell ref="D45:E45"/>
    <mergeCell ref="F45:G45"/>
    <mergeCell ref="H45:I45"/>
    <mergeCell ref="A47:E47"/>
    <mergeCell ref="F43:G43"/>
    <mergeCell ref="A43:C43"/>
    <mergeCell ref="D43:E43"/>
    <mergeCell ref="A46:G46"/>
    <mergeCell ref="A1:I1"/>
    <mergeCell ref="A2:I2"/>
    <mergeCell ref="A3:I3"/>
    <mergeCell ref="H46:I46"/>
    <mergeCell ref="H43:I43"/>
    <mergeCell ref="A44:C44"/>
    <mergeCell ref="D44:E44"/>
    <mergeCell ref="F44:G44"/>
    <mergeCell ref="H44:I44"/>
    <mergeCell ref="A45:C45"/>
  </mergeCells>
  <printOptions/>
  <pageMargins left="0.7" right="0.7" top="0.75" bottom="0.75" header="0.3" footer="0.3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5">
      <selection activeCell="E28" sqref="E28"/>
    </sheetView>
  </sheetViews>
  <sheetFormatPr defaultColWidth="9.140625" defaultRowHeight="12.75"/>
  <cols>
    <col min="1" max="1" width="4.7109375" style="22" customWidth="1"/>
    <col min="2" max="2" width="5.57421875" style="22" customWidth="1"/>
    <col min="3" max="3" width="7.28125" style="22" customWidth="1"/>
    <col min="4" max="4" width="7.421875" style="22" customWidth="1"/>
    <col min="5" max="5" width="24.7109375" style="22" customWidth="1"/>
    <col min="6" max="6" width="17.00390625" style="36" customWidth="1"/>
    <col min="7" max="7" width="11.57421875" style="36" customWidth="1"/>
    <col min="8" max="8" width="18.140625" style="36" customWidth="1"/>
    <col min="9" max="9" width="12.8515625" style="22" bestFit="1" customWidth="1"/>
    <col min="10" max="10" width="13.8515625" style="22" bestFit="1" customWidth="1"/>
    <col min="11" max="11" width="15.8515625" style="22" customWidth="1"/>
    <col min="12" max="16384" width="9.140625" style="22" customWidth="1"/>
  </cols>
  <sheetData>
    <row r="1" spans="1:8" ht="27.75" customHeight="1">
      <c r="A1" s="349" t="s">
        <v>176</v>
      </c>
      <c r="B1" s="349"/>
      <c r="C1" s="349"/>
      <c r="D1" s="349"/>
      <c r="E1" s="349"/>
      <c r="F1" s="349"/>
      <c r="G1" s="349"/>
      <c r="H1" s="349"/>
    </row>
    <row r="2" spans="1:8" ht="26.25">
      <c r="A2" s="349" t="s">
        <v>385</v>
      </c>
      <c r="B2" s="349"/>
      <c r="C2" s="349"/>
      <c r="D2" s="349"/>
      <c r="E2" s="349"/>
      <c r="F2" s="349"/>
      <c r="G2" s="349"/>
      <c r="H2" s="349"/>
    </row>
    <row r="3" spans="1:8" ht="26.25">
      <c r="A3" s="349" t="s">
        <v>386</v>
      </c>
      <c r="B3" s="349"/>
      <c r="C3" s="349"/>
      <c r="D3" s="349"/>
      <c r="E3" s="349"/>
      <c r="F3" s="349"/>
      <c r="G3" s="349"/>
      <c r="H3" s="349"/>
    </row>
    <row r="4" spans="1:8" s="23" customFormat="1" ht="21.75">
      <c r="A4" s="157" t="s">
        <v>402</v>
      </c>
      <c r="F4" s="24"/>
      <c r="G4" s="24"/>
      <c r="H4" s="24"/>
    </row>
    <row r="5" spans="1:8" s="23" customFormat="1" ht="23.25">
      <c r="A5" s="25" t="s">
        <v>331</v>
      </c>
      <c r="B5" s="22"/>
      <c r="C5" s="22"/>
      <c r="D5" s="22"/>
      <c r="E5" s="22"/>
      <c r="F5" s="26"/>
      <c r="G5" s="26"/>
      <c r="H5" s="172">
        <v>26717778.32</v>
      </c>
    </row>
    <row r="6" spans="1:8" s="23" customFormat="1" ht="23.25">
      <c r="A6" s="27"/>
      <c r="B6" s="22" t="s">
        <v>52</v>
      </c>
      <c r="C6" s="22"/>
      <c r="D6" s="22"/>
      <c r="E6" s="22"/>
      <c r="F6" s="26">
        <v>12420458.1</v>
      </c>
      <c r="G6" s="21"/>
      <c r="H6" s="26"/>
    </row>
    <row r="7" spans="1:10" s="23" customFormat="1" ht="23.25">
      <c r="A7" s="27"/>
      <c r="B7" s="22" t="s">
        <v>53</v>
      </c>
      <c r="C7" s="22"/>
      <c r="D7" s="22"/>
      <c r="E7" s="22"/>
      <c r="F7" s="28">
        <f>F6*25%</f>
        <v>3105114.525</v>
      </c>
      <c r="G7" s="21"/>
      <c r="H7" s="26"/>
      <c r="J7" s="29"/>
    </row>
    <row r="8" spans="1:8" s="23" customFormat="1" ht="23.25">
      <c r="A8" s="27"/>
      <c r="B8" s="22" t="s">
        <v>54</v>
      </c>
      <c r="C8" s="22"/>
      <c r="D8" s="22"/>
      <c r="E8" s="22"/>
      <c r="F8" s="21"/>
      <c r="G8" s="21"/>
      <c r="H8" s="26"/>
    </row>
    <row r="9" spans="1:8" s="23" customFormat="1" ht="23.25">
      <c r="A9" s="27" t="s">
        <v>383</v>
      </c>
      <c r="B9" s="22" t="s">
        <v>55</v>
      </c>
      <c r="C9" s="22"/>
      <c r="D9" s="22"/>
      <c r="E9" s="22"/>
      <c r="F9" s="111"/>
      <c r="G9" s="111">
        <v>9315343.57</v>
      </c>
      <c r="H9" s="26"/>
    </row>
    <row r="10" spans="1:8" s="23" customFormat="1" ht="23.25">
      <c r="A10" s="27"/>
      <c r="B10" s="22" t="s">
        <v>384</v>
      </c>
      <c r="C10" s="22"/>
      <c r="D10" s="22"/>
      <c r="E10" s="22"/>
      <c r="F10" s="21"/>
      <c r="G10" s="21">
        <v>82220.5</v>
      </c>
      <c r="H10" s="26"/>
    </row>
    <row r="11" spans="1:8" s="23" customFormat="1" ht="23.25">
      <c r="A11" s="27"/>
      <c r="B11" s="22" t="s">
        <v>248</v>
      </c>
      <c r="C11" s="22"/>
      <c r="D11" s="22"/>
      <c r="E11" s="22"/>
      <c r="F11" s="21"/>
      <c r="G11" s="21">
        <v>39896.27</v>
      </c>
      <c r="H11" s="26"/>
    </row>
    <row r="12" spans="1:8" s="23" customFormat="1" ht="23.25">
      <c r="A12" s="27"/>
      <c r="B12" s="22" t="s">
        <v>327</v>
      </c>
      <c r="C12" s="22"/>
      <c r="D12" s="22"/>
      <c r="E12" s="22"/>
      <c r="F12" s="21"/>
      <c r="G12" s="21">
        <v>334.19</v>
      </c>
      <c r="H12" s="26"/>
    </row>
    <row r="13" spans="1:8" s="23" customFormat="1" ht="23.25">
      <c r="A13" s="27"/>
      <c r="B13" s="22" t="s">
        <v>326</v>
      </c>
      <c r="C13" s="22"/>
      <c r="D13" s="22"/>
      <c r="E13" s="22"/>
      <c r="F13" s="21"/>
      <c r="G13" s="21">
        <v>1000</v>
      </c>
      <c r="H13" s="26"/>
    </row>
    <row r="14" spans="1:8" s="23" customFormat="1" ht="23.25">
      <c r="A14" s="27"/>
      <c r="B14" s="22" t="s">
        <v>328</v>
      </c>
      <c r="C14" s="22"/>
      <c r="D14" s="22"/>
      <c r="E14" s="22"/>
      <c r="F14" s="21"/>
      <c r="G14" s="21">
        <v>7870</v>
      </c>
      <c r="H14" s="26"/>
    </row>
    <row r="15" spans="1:8" s="23" customFormat="1" ht="23.25">
      <c r="A15" s="27"/>
      <c r="B15" s="22" t="s">
        <v>466</v>
      </c>
      <c r="C15" s="22"/>
      <c r="D15" s="22"/>
      <c r="E15" s="22"/>
      <c r="F15" s="21"/>
      <c r="G15" s="21">
        <v>464.06</v>
      </c>
      <c r="H15" s="26"/>
    </row>
    <row r="16" spans="1:8" s="23" customFormat="1" ht="23.25">
      <c r="A16" s="27"/>
      <c r="B16" s="22" t="s">
        <v>467</v>
      </c>
      <c r="C16" s="22"/>
      <c r="D16" s="22"/>
      <c r="E16" s="22"/>
      <c r="F16" s="21"/>
      <c r="G16" s="21">
        <v>538.24</v>
      </c>
      <c r="H16" s="26"/>
    </row>
    <row r="17" spans="1:8" s="23" customFormat="1" ht="23.25">
      <c r="A17" s="27"/>
      <c r="B17" s="22" t="s">
        <v>468</v>
      </c>
      <c r="C17" s="22"/>
      <c r="D17" s="22"/>
      <c r="E17" s="22"/>
      <c r="F17" s="21"/>
      <c r="G17" s="21">
        <v>123174.93</v>
      </c>
      <c r="H17" s="26"/>
    </row>
    <row r="18" spans="1:8" s="30" customFormat="1" ht="23.25">
      <c r="A18" s="33" t="s">
        <v>56</v>
      </c>
      <c r="B18" s="30" t="s">
        <v>226</v>
      </c>
      <c r="C18" s="22"/>
      <c r="D18" s="22"/>
      <c r="E18" s="22"/>
      <c r="F18" s="107"/>
      <c r="G18" s="107">
        <v>-274210</v>
      </c>
      <c r="H18" s="32"/>
    </row>
    <row r="19" spans="1:8" s="30" customFormat="1" ht="23.25">
      <c r="A19" s="33"/>
      <c r="B19" s="30" t="s">
        <v>252</v>
      </c>
      <c r="C19" s="22"/>
      <c r="D19" s="22"/>
      <c r="E19" s="22"/>
      <c r="F19" s="107"/>
      <c r="G19" s="177">
        <v>-32433.38</v>
      </c>
      <c r="H19" s="88">
        <f>SUM(F9:G19)</f>
        <v>9264198.379999999</v>
      </c>
    </row>
    <row r="20" spans="1:11" s="23" customFormat="1" ht="24" thickBot="1">
      <c r="A20" s="22" t="s">
        <v>330</v>
      </c>
      <c r="B20" s="22"/>
      <c r="C20" s="22"/>
      <c r="D20" s="22"/>
      <c r="E20" s="22"/>
      <c r="F20" s="26"/>
      <c r="G20" s="26"/>
      <c r="H20" s="175">
        <f>H5+H19</f>
        <v>35981976.7</v>
      </c>
      <c r="J20" s="35"/>
      <c r="K20" s="35"/>
    </row>
    <row r="21" spans="1:10" s="23" customFormat="1" ht="24" thickTop="1">
      <c r="A21" s="33"/>
      <c r="B21" s="25"/>
      <c r="C21" s="22"/>
      <c r="D21" s="22"/>
      <c r="E21" s="22"/>
      <c r="F21" s="36"/>
      <c r="G21" s="26"/>
      <c r="H21" s="174"/>
      <c r="J21" s="35"/>
    </row>
    <row r="22" spans="1:10" s="23" customFormat="1" ht="23.25">
      <c r="A22" s="25" t="s">
        <v>329</v>
      </c>
      <c r="B22" s="25"/>
      <c r="C22" s="22"/>
      <c r="D22" s="22"/>
      <c r="E22" s="22"/>
      <c r="F22" s="36"/>
      <c r="G22" s="26"/>
      <c r="H22" s="26"/>
      <c r="J22" s="35"/>
    </row>
    <row r="23" spans="1:10" s="23" customFormat="1" ht="23.25">
      <c r="A23" s="37"/>
      <c r="B23" s="22" t="s">
        <v>185</v>
      </c>
      <c r="C23" s="22"/>
      <c r="D23" s="22"/>
      <c r="E23" s="22"/>
      <c r="F23" s="36"/>
      <c r="G23" s="26"/>
      <c r="H23" s="26">
        <v>210026.86</v>
      </c>
      <c r="J23" s="35"/>
    </row>
    <row r="24" spans="1:10" s="23" customFormat="1" ht="23.25">
      <c r="A24" s="37"/>
      <c r="B24" s="22" t="s">
        <v>430</v>
      </c>
      <c r="C24" s="22"/>
      <c r="D24" s="22"/>
      <c r="E24" s="22"/>
      <c r="F24" s="36"/>
      <c r="G24" s="26"/>
      <c r="H24" s="26">
        <v>77800</v>
      </c>
      <c r="J24" s="35"/>
    </row>
    <row r="25" spans="1:10" s="23" customFormat="1" ht="23.25">
      <c r="A25" s="37"/>
      <c r="B25" s="22" t="s">
        <v>516</v>
      </c>
      <c r="C25" s="22"/>
      <c r="D25" s="22"/>
      <c r="E25" s="22"/>
      <c r="F25" s="36"/>
      <c r="G25" s="26"/>
      <c r="H25" s="26">
        <v>240000</v>
      </c>
      <c r="J25" s="35"/>
    </row>
    <row r="26" spans="1:13" s="23" customFormat="1" ht="24">
      <c r="A26" s="37"/>
      <c r="B26" s="22" t="s">
        <v>517</v>
      </c>
      <c r="C26" s="22"/>
      <c r="D26" s="22"/>
      <c r="E26" s="22"/>
      <c r="F26" s="36"/>
      <c r="G26" s="26"/>
      <c r="H26" s="26">
        <v>35454149.84</v>
      </c>
      <c r="J26" s="110"/>
      <c r="K26" s="50"/>
      <c r="L26" s="50"/>
      <c r="M26" s="50"/>
    </row>
    <row r="27" spans="1:13" s="23" customFormat="1" ht="24.75" thickBot="1">
      <c r="A27" s="33"/>
      <c r="B27" s="25"/>
      <c r="C27" s="22"/>
      <c r="D27" s="22"/>
      <c r="E27" s="22"/>
      <c r="F27" s="36"/>
      <c r="G27" s="26"/>
      <c r="H27" s="34">
        <f>SUM(H23:H26)</f>
        <v>35981976.7</v>
      </c>
      <c r="J27" s="48"/>
      <c r="K27" s="50"/>
      <c r="L27" s="50"/>
      <c r="M27" s="50"/>
    </row>
    <row r="28" spans="1:13" s="23" customFormat="1" ht="24.75" thickTop="1">
      <c r="A28" s="33"/>
      <c r="B28" s="22"/>
      <c r="C28" s="22"/>
      <c r="D28" s="22"/>
      <c r="E28" s="22"/>
      <c r="F28" s="36"/>
      <c r="G28" s="26"/>
      <c r="H28" s="26"/>
      <c r="J28" s="48"/>
      <c r="K28" s="50"/>
      <c r="L28" s="50"/>
      <c r="M28" s="50"/>
    </row>
    <row r="29" spans="1:13" s="23" customFormat="1" ht="24">
      <c r="A29" s="22"/>
      <c r="B29" s="22"/>
      <c r="C29" s="22"/>
      <c r="D29" s="22"/>
      <c r="E29" s="22"/>
      <c r="F29" s="36"/>
      <c r="G29" s="26"/>
      <c r="H29" s="26"/>
      <c r="J29" s="48"/>
      <c r="K29" s="50"/>
      <c r="L29" s="50"/>
      <c r="M29" s="50"/>
    </row>
    <row r="30" spans="1:13" s="23" customFormat="1" ht="24">
      <c r="A30" s="22"/>
      <c r="B30" s="25" t="s">
        <v>431</v>
      </c>
      <c r="C30" s="22"/>
      <c r="D30" s="22"/>
      <c r="E30" s="22"/>
      <c r="F30" s="36"/>
      <c r="G30" s="26"/>
      <c r="H30" s="26"/>
      <c r="J30" s="48"/>
      <c r="K30" s="50"/>
      <c r="L30" s="50"/>
      <c r="M30" s="50"/>
    </row>
    <row r="31" spans="1:10" s="23" customFormat="1" ht="23.25">
      <c r="A31" s="33"/>
      <c r="B31" s="25" t="s">
        <v>418</v>
      </c>
      <c r="C31" s="22"/>
      <c r="D31" s="22"/>
      <c r="E31" s="22"/>
      <c r="F31" s="36"/>
      <c r="G31" s="26"/>
      <c r="H31" s="26"/>
      <c r="J31" s="35"/>
    </row>
    <row r="32" spans="1:10" s="23" customFormat="1" ht="23.25">
      <c r="A32" s="25"/>
      <c r="B32" s="25"/>
      <c r="C32" s="22"/>
      <c r="D32" s="22"/>
      <c r="E32" s="22"/>
      <c r="F32" s="36"/>
      <c r="G32" s="26"/>
      <c r="H32" s="26"/>
      <c r="J32" s="35"/>
    </row>
    <row r="33" spans="1:10" s="23" customFormat="1" ht="23.25">
      <c r="A33" s="33"/>
      <c r="B33" s="25"/>
      <c r="C33" s="22"/>
      <c r="D33" s="22"/>
      <c r="E33" s="22"/>
      <c r="F33" s="36"/>
      <c r="G33" s="26"/>
      <c r="H33" s="26"/>
      <c r="J33" s="35"/>
    </row>
    <row r="34" spans="1:10" s="23" customFormat="1" ht="23.25">
      <c r="A34" s="33"/>
      <c r="B34" s="25"/>
      <c r="C34" s="22"/>
      <c r="D34" s="22"/>
      <c r="E34" s="22"/>
      <c r="F34" s="36"/>
      <c r="G34" s="26"/>
      <c r="H34" s="26"/>
      <c r="J34" s="35"/>
    </row>
    <row r="35" spans="1:8" s="39" customFormat="1" ht="23.25">
      <c r="A35" s="37"/>
      <c r="B35" s="37"/>
      <c r="C35" s="37"/>
      <c r="D35" s="37"/>
      <c r="E35" s="37"/>
      <c r="F35" s="38"/>
      <c r="G35" s="38"/>
      <c r="H35" s="38"/>
    </row>
  </sheetData>
  <sheetProtection/>
  <mergeCells count="3">
    <mergeCell ref="A1:H1"/>
    <mergeCell ref="A2:H2"/>
    <mergeCell ref="A3:H3"/>
  </mergeCells>
  <printOptions/>
  <pageMargins left="0.49" right="0.31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89" zoomScaleSheetLayoutView="89" zoomScalePageLayoutView="0" workbookViewId="0" topLeftCell="A25">
      <selection activeCell="C19" sqref="C19"/>
    </sheetView>
  </sheetViews>
  <sheetFormatPr defaultColWidth="9.140625" defaultRowHeight="12.75"/>
  <cols>
    <col min="1" max="1" width="29.57421875" style="113" customWidth="1"/>
    <col min="2" max="2" width="16.8515625" style="120" customWidth="1"/>
    <col min="3" max="3" width="19.140625" style="120" customWidth="1"/>
    <col min="4" max="4" width="16.421875" style="120" customWidth="1"/>
    <col min="5" max="5" width="16.140625" style="120" customWidth="1"/>
    <col min="6" max="6" width="16.421875" style="120" customWidth="1"/>
    <col min="7" max="7" width="15.8515625" style="120" customWidth="1"/>
    <col min="8" max="8" width="15.7109375" style="120" customWidth="1"/>
    <col min="9" max="10" width="14.421875" style="120" customWidth="1"/>
    <col min="11" max="13" width="17.140625" style="120" customWidth="1"/>
    <col min="14" max="14" width="11.57421875" style="120" customWidth="1"/>
    <col min="15" max="15" width="16.421875" style="120" customWidth="1"/>
    <col min="16" max="16384" width="9.140625" style="113" customWidth="1"/>
  </cols>
  <sheetData>
    <row r="1" spans="1:15" ht="23.25">
      <c r="A1" s="372" t="s">
        <v>176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23.25">
      <c r="A2" s="372" t="s">
        <v>186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23.25">
      <c r="A3" s="372" t="s">
        <v>250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s="112" customFormat="1" ht="23.25" customHeight="1">
      <c r="A4" s="381" t="s">
        <v>63</v>
      </c>
      <c r="B4" s="370" t="s">
        <v>57</v>
      </c>
      <c r="C4" s="370" t="s">
        <v>422</v>
      </c>
      <c r="D4" s="370" t="s">
        <v>423</v>
      </c>
      <c r="E4" s="370" t="s">
        <v>187</v>
      </c>
      <c r="F4" s="370" t="s">
        <v>188</v>
      </c>
      <c r="G4" s="368" t="s">
        <v>192</v>
      </c>
      <c r="H4" s="370" t="s">
        <v>189</v>
      </c>
      <c r="I4" s="379" t="s">
        <v>191</v>
      </c>
      <c r="J4" s="370" t="s">
        <v>190</v>
      </c>
      <c r="K4" s="379" t="s">
        <v>214</v>
      </c>
      <c r="L4" s="379" t="s">
        <v>216</v>
      </c>
      <c r="M4" s="379" t="s">
        <v>217</v>
      </c>
      <c r="N4" s="379" t="s">
        <v>215</v>
      </c>
      <c r="O4" s="379" t="s">
        <v>18</v>
      </c>
    </row>
    <row r="5" spans="1:15" s="112" customFormat="1" ht="47.25" customHeight="1">
      <c r="A5" s="382"/>
      <c r="B5" s="371"/>
      <c r="C5" s="371"/>
      <c r="D5" s="371"/>
      <c r="E5" s="371"/>
      <c r="F5" s="371"/>
      <c r="G5" s="369"/>
      <c r="H5" s="371"/>
      <c r="I5" s="380"/>
      <c r="J5" s="369"/>
      <c r="K5" s="380"/>
      <c r="L5" s="380"/>
      <c r="M5" s="380"/>
      <c r="N5" s="380"/>
      <c r="O5" s="380"/>
    </row>
    <row r="6" spans="1:15" ht="23.25">
      <c r="A6" s="232" t="s">
        <v>10</v>
      </c>
      <c r="B6" s="233"/>
      <c r="C6" s="234"/>
      <c r="D6" s="234"/>
      <c r="E6" s="234"/>
      <c r="F6" s="234"/>
      <c r="G6" s="234"/>
      <c r="H6" s="234"/>
      <c r="I6" s="234"/>
      <c r="J6" s="235"/>
      <c r="K6" s="235"/>
      <c r="L6" s="235"/>
      <c r="M6" s="235"/>
      <c r="N6" s="235"/>
      <c r="O6" s="235"/>
    </row>
    <row r="7" spans="1:15" ht="23.25">
      <c r="A7" s="236" t="s">
        <v>193</v>
      </c>
      <c r="B7" s="237">
        <v>9102000</v>
      </c>
      <c r="C7" s="238">
        <v>8719413</v>
      </c>
      <c r="D7" s="238"/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9">
        <v>0</v>
      </c>
      <c r="K7" s="239">
        <v>0</v>
      </c>
      <c r="L7" s="239">
        <v>0</v>
      </c>
      <c r="M7" s="239"/>
      <c r="N7" s="239">
        <v>0</v>
      </c>
      <c r="O7" s="239">
        <v>8719413</v>
      </c>
    </row>
    <row r="8" spans="1:15" ht="23.25">
      <c r="A8" s="236" t="s">
        <v>194</v>
      </c>
      <c r="B8" s="240">
        <v>1540800</v>
      </c>
      <c r="C8" s="238">
        <f>E8+F8+G8+H8+I8+J8+K8+N8+O8</f>
        <v>1496260</v>
      </c>
      <c r="D8" s="241"/>
      <c r="E8" s="238">
        <v>1496260</v>
      </c>
      <c r="F8" s="238">
        <v>0</v>
      </c>
      <c r="G8" s="238">
        <v>0</v>
      </c>
      <c r="H8" s="238">
        <v>0</v>
      </c>
      <c r="I8" s="238">
        <v>0</v>
      </c>
      <c r="J8" s="239">
        <v>0</v>
      </c>
      <c r="K8" s="239">
        <v>0</v>
      </c>
      <c r="L8" s="239">
        <v>0</v>
      </c>
      <c r="M8" s="239"/>
      <c r="N8" s="239">
        <v>0</v>
      </c>
      <c r="O8" s="239"/>
    </row>
    <row r="9" spans="1:15" ht="23.25">
      <c r="A9" s="236" t="s">
        <v>195</v>
      </c>
      <c r="B9" s="240">
        <v>10039000</v>
      </c>
      <c r="C9" s="238">
        <v>8617262</v>
      </c>
      <c r="D9" s="241"/>
      <c r="E9" s="238">
        <v>5503280</v>
      </c>
      <c r="F9" s="238">
        <v>0</v>
      </c>
      <c r="G9" s="238">
        <v>1389462</v>
      </c>
      <c r="H9" s="238">
        <v>1084200</v>
      </c>
      <c r="I9" s="238">
        <v>0</v>
      </c>
      <c r="J9" s="239">
        <v>0</v>
      </c>
      <c r="K9" s="239">
        <v>0</v>
      </c>
      <c r="L9" s="239">
        <v>0</v>
      </c>
      <c r="M9" s="239">
        <v>640320</v>
      </c>
      <c r="N9" s="239">
        <v>0</v>
      </c>
      <c r="O9" s="239"/>
    </row>
    <row r="10" spans="1:15" ht="23.25">
      <c r="A10" s="236" t="s">
        <v>196</v>
      </c>
      <c r="B10" s="240">
        <v>413000</v>
      </c>
      <c r="C10" s="238">
        <f>E10+F10+G10+H10+I10+J10+M10+N10+O10</f>
        <v>153955</v>
      </c>
      <c r="D10" s="241"/>
      <c r="E10" s="238">
        <v>103240</v>
      </c>
      <c r="F10" s="238">
        <v>0</v>
      </c>
      <c r="G10" s="238">
        <v>9215</v>
      </c>
      <c r="H10" s="238">
        <v>0</v>
      </c>
      <c r="I10" s="238">
        <v>0</v>
      </c>
      <c r="J10" s="239">
        <v>0</v>
      </c>
      <c r="K10" s="239">
        <v>0</v>
      </c>
      <c r="L10" s="239">
        <v>0</v>
      </c>
      <c r="M10" s="239">
        <v>41500</v>
      </c>
      <c r="N10" s="239">
        <v>0</v>
      </c>
      <c r="O10" s="239"/>
    </row>
    <row r="11" spans="1:15" ht="23.25">
      <c r="A11" s="236" t="s">
        <v>197</v>
      </c>
      <c r="B11" s="240">
        <v>5348600</v>
      </c>
      <c r="C11" s="238">
        <f>E11+F11+G11+H11+I11+J11+K11+M11+O11+L11</f>
        <v>3481588.9499999997</v>
      </c>
      <c r="D11" s="238"/>
      <c r="E11" s="238">
        <v>1437490.96</v>
      </c>
      <c r="F11" s="238">
        <v>2640</v>
      </c>
      <c r="G11" s="238">
        <v>1126375.26</v>
      </c>
      <c r="H11" s="238">
        <v>635888.44</v>
      </c>
      <c r="I11" s="238">
        <v>0</v>
      </c>
      <c r="J11" s="239"/>
      <c r="K11" s="239">
        <v>65279</v>
      </c>
      <c r="L11" s="239">
        <v>192686</v>
      </c>
      <c r="M11" s="239">
        <v>21229.29</v>
      </c>
      <c r="N11" s="239">
        <v>0</v>
      </c>
      <c r="O11" s="239"/>
    </row>
    <row r="12" spans="1:15" ht="23.25">
      <c r="A12" s="236" t="s">
        <v>198</v>
      </c>
      <c r="B12" s="240">
        <v>4098000</v>
      </c>
      <c r="C12" s="238">
        <f>E12+F12+G12+H12+I12+J12+M12+N12+O12</f>
        <v>3015455.4000000004</v>
      </c>
      <c r="D12" s="238"/>
      <c r="E12" s="238">
        <v>226865.4</v>
      </c>
      <c r="F12" s="238">
        <v>50000</v>
      </c>
      <c r="G12" s="238">
        <v>2310662.1</v>
      </c>
      <c r="H12" s="238">
        <v>313607.7</v>
      </c>
      <c r="I12" s="238">
        <v>0</v>
      </c>
      <c r="J12" s="239">
        <v>0</v>
      </c>
      <c r="K12" s="239">
        <v>0</v>
      </c>
      <c r="L12" s="239">
        <v>0</v>
      </c>
      <c r="M12" s="239">
        <v>114320.2</v>
      </c>
      <c r="N12" s="239">
        <v>0</v>
      </c>
      <c r="O12" s="239"/>
    </row>
    <row r="13" spans="1:15" ht="23.25">
      <c r="A13" s="236" t="s">
        <v>199</v>
      </c>
      <c r="B13" s="240">
        <v>360000</v>
      </c>
      <c r="C13" s="238">
        <f>E13+F13+G13+H13+I13+J13+K13+N13</f>
        <v>251650.99</v>
      </c>
      <c r="D13" s="238"/>
      <c r="E13" s="238">
        <v>249709.83</v>
      </c>
      <c r="F13" s="238">
        <v>0</v>
      </c>
      <c r="G13" s="238">
        <v>1941.16</v>
      </c>
      <c r="H13" s="238">
        <v>0</v>
      </c>
      <c r="I13" s="238">
        <v>0</v>
      </c>
      <c r="J13" s="239">
        <v>0</v>
      </c>
      <c r="K13" s="239">
        <v>0</v>
      </c>
      <c r="L13" s="239">
        <v>0</v>
      </c>
      <c r="M13" s="239"/>
      <c r="N13" s="239">
        <v>0</v>
      </c>
      <c r="O13" s="239"/>
    </row>
    <row r="14" spans="1:15" ht="23.25">
      <c r="A14" s="236" t="s">
        <v>200</v>
      </c>
      <c r="B14" s="240">
        <v>4906000</v>
      </c>
      <c r="C14" s="238">
        <f>E14+F14+G14+H14+I14+J14+K14+N14+O14</f>
        <v>4272000</v>
      </c>
      <c r="D14" s="238"/>
      <c r="E14" s="238">
        <v>0</v>
      </c>
      <c r="F14" s="238">
        <v>0</v>
      </c>
      <c r="G14" s="238">
        <v>4272000</v>
      </c>
      <c r="H14" s="238">
        <v>0</v>
      </c>
      <c r="I14" s="238">
        <v>0</v>
      </c>
      <c r="J14" s="239">
        <v>0</v>
      </c>
      <c r="K14" s="239">
        <v>0</v>
      </c>
      <c r="L14" s="239">
        <v>0</v>
      </c>
      <c r="M14" s="239"/>
      <c r="N14" s="239">
        <v>0</v>
      </c>
      <c r="O14" s="239"/>
    </row>
    <row r="15" spans="1:15" ht="23.25">
      <c r="A15" s="236" t="s">
        <v>201</v>
      </c>
      <c r="B15" s="238">
        <v>650600</v>
      </c>
      <c r="C15" s="238">
        <f>E15+F15+G15+H15+I15+J15+M15+N15+O15</f>
        <v>524309.05</v>
      </c>
      <c r="D15" s="238"/>
      <c r="E15" s="238">
        <v>214474.05</v>
      </c>
      <c r="F15" s="238">
        <v>0</v>
      </c>
      <c r="G15" s="238">
        <v>87550</v>
      </c>
      <c r="H15" s="238">
        <v>175185</v>
      </c>
      <c r="I15" s="238">
        <v>0</v>
      </c>
      <c r="J15" s="239">
        <v>0</v>
      </c>
      <c r="K15" s="239">
        <v>0</v>
      </c>
      <c r="L15" s="239">
        <v>0</v>
      </c>
      <c r="M15" s="239">
        <v>47100</v>
      </c>
      <c r="N15" s="239">
        <v>0</v>
      </c>
      <c r="O15" s="239"/>
    </row>
    <row r="16" spans="1:15" ht="23.25">
      <c r="A16" s="236" t="s">
        <v>202</v>
      </c>
      <c r="B16" s="238">
        <v>6042000</v>
      </c>
      <c r="C16" s="238">
        <f>E16+F16+G16+H16+I16+J16+L16+M16+O16</f>
        <v>6016500</v>
      </c>
      <c r="D16" s="238"/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9">
        <v>0</v>
      </c>
      <c r="K16" s="239">
        <v>0</v>
      </c>
      <c r="L16" s="239">
        <v>0</v>
      </c>
      <c r="M16" s="239">
        <v>6016500</v>
      </c>
      <c r="N16" s="239">
        <v>0</v>
      </c>
      <c r="O16" s="239"/>
    </row>
    <row r="17" spans="1:15" ht="23.25">
      <c r="A17" s="242" t="s">
        <v>203</v>
      </c>
      <c r="B17" s="243">
        <f aca="true" t="shared" si="0" ref="B17:I17">SUM(B7:B16)</f>
        <v>42500000</v>
      </c>
      <c r="C17" s="243">
        <f t="shared" si="0"/>
        <v>36548394.39</v>
      </c>
      <c r="D17" s="243"/>
      <c r="E17" s="243">
        <f t="shared" si="0"/>
        <v>9231320.240000002</v>
      </c>
      <c r="F17" s="243">
        <f t="shared" si="0"/>
        <v>52640</v>
      </c>
      <c r="G17" s="243">
        <f t="shared" si="0"/>
        <v>9197205.52</v>
      </c>
      <c r="H17" s="243">
        <f t="shared" si="0"/>
        <v>2208881.1399999997</v>
      </c>
      <c r="I17" s="243">
        <f t="shared" si="0"/>
        <v>0</v>
      </c>
      <c r="J17" s="243">
        <f>SUM(J9:J16)</f>
        <v>0</v>
      </c>
      <c r="K17" s="243">
        <f>SUM(K7:K16)</f>
        <v>65279</v>
      </c>
      <c r="L17" s="243">
        <f>SUM(L7:L16)</f>
        <v>192686</v>
      </c>
      <c r="M17" s="243">
        <f>SUM(M6:M16)</f>
        <v>6880969.49</v>
      </c>
      <c r="N17" s="243">
        <f>SUM(N7:N16)</f>
        <v>0</v>
      </c>
      <c r="O17" s="243">
        <f>SUM(O7:O16)</f>
        <v>8719413</v>
      </c>
    </row>
    <row r="18" spans="1:15" s="126" customFormat="1" ht="23.25">
      <c r="A18" s="244" t="s">
        <v>60</v>
      </c>
      <c r="B18" s="245">
        <f aca="true" t="shared" si="1" ref="B18:K18">SUM(B17:B17)</f>
        <v>42500000</v>
      </c>
      <c r="C18" s="245">
        <f>SUM(C17:C17)</f>
        <v>36548394.39</v>
      </c>
      <c r="D18" s="245"/>
      <c r="E18" s="245">
        <f t="shared" si="1"/>
        <v>9231320.240000002</v>
      </c>
      <c r="F18" s="245">
        <f t="shared" si="1"/>
        <v>52640</v>
      </c>
      <c r="G18" s="245">
        <f t="shared" si="1"/>
        <v>9197205.52</v>
      </c>
      <c r="H18" s="245">
        <f t="shared" si="1"/>
        <v>2208881.1399999997</v>
      </c>
      <c r="I18" s="245">
        <f t="shared" si="1"/>
        <v>0</v>
      </c>
      <c r="J18" s="245">
        <f t="shared" si="1"/>
        <v>0</v>
      </c>
      <c r="K18" s="245">
        <f t="shared" si="1"/>
        <v>65279</v>
      </c>
      <c r="L18" s="245">
        <f>SUM(L10:L13)</f>
        <v>192686</v>
      </c>
      <c r="M18" s="245">
        <f>SUM(M9:M16)</f>
        <v>6880969.49</v>
      </c>
      <c r="N18" s="245">
        <f>SUM(N17:N17)</f>
        <v>0</v>
      </c>
      <c r="O18" s="245">
        <f>SUM(O17:O17)</f>
        <v>8719413</v>
      </c>
    </row>
    <row r="19" spans="1:15" ht="23.25">
      <c r="A19" s="246" t="s">
        <v>65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15" ht="23.25">
      <c r="A20" s="117" t="s">
        <v>204</v>
      </c>
      <c r="B20" s="118">
        <v>491500</v>
      </c>
      <c r="C20" s="118">
        <v>517795.17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23.25">
      <c r="A21" s="117" t="s">
        <v>205</v>
      </c>
      <c r="B21" s="118">
        <v>158000</v>
      </c>
      <c r="C21" s="118">
        <v>55003.8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23.25">
      <c r="A22" s="117" t="s">
        <v>206</v>
      </c>
      <c r="B22" s="118">
        <v>260000</v>
      </c>
      <c r="C22" s="118">
        <v>564616.18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23.25">
      <c r="A23" s="117" t="s">
        <v>207</v>
      </c>
      <c r="B23" s="121">
        <v>20000</v>
      </c>
      <c r="C23" s="118">
        <v>1830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23.25">
      <c r="A24" s="117" t="s">
        <v>208</v>
      </c>
      <c r="B24" s="121">
        <v>0</v>
      </c>
      <c r="C24" s="118">
        <v>4508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23.25">
      <c r="A25" s="117" t="s">
        <v>209</v>
      </c>
      <c r="B25" s="121">
        <v>18370500</v>
      </c>
      <c r="C25" s="118">
        <v>19912889.34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23.25">
      <c r="A26" s="117" t="s">
        <v>210</v>
      </c>
      <c r="B26" s="120">
        <v>23200000</v>
      </c>
      <c r="C26" s="118">
        <v>27912210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24" thickBot="1">
      <c r="A27" s="128" t="s">
        <v>211</v>
      </c>
      <c r="B27" s="129">
        <f>SUM(B20:B26)</f>
        <v>42500000</v>
      </c>
      <c r="C27" s="130">
        <f>SUM(C20:C26)</f>
        <v>48968852.489999995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26" customFormat="1" ht="24.75" thickBot="1" thickTop="1">
      <c r="A28" s="128" t="s">
        <v>212</v>
      </c>
      <c r="B28" s="131">
        <f>SUM(B27:B27)</f>
        <v>42500000</v>
      </c>
      <c r="C28" s="131">
        <f>SUM(C27:C27)</f>
        <v>48968852.489999995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126" customFormat="1" ht="24.75" thickBot="1" thickTop="1">
      <c r="A29" s="132" t="s">
        <v>213</v>
      </c>
      <c r="B29" s="133"/>
      <c r="C29" s="134">
        <f>C28-C18</f>
        <v>12420458.099999994</v>
      </c>
      <c r="D29" s="231"/>
      <c r="E29" s="135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ht="24" thickTop="1"/>
    <row r="38" spans="1:15" ht="23.25">
      <c r="A38" s="372" t="s">
        <v>176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</row>
    <row r="39" spans="1:15" ht="23.25">
      <c r="A39" s="372" t="s">
        <v>395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23.25">
      <c r="A40" s="372" t="s">
        <v>250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23.25" customHeight="1">
      <c r="A41" s="373" t="s">
        <v>63</v>
      </c>
      <c r="B41" s="366" t="s">
        <v>57</v>
      </c>
      <c r="C41" s="375" t="s">
        <v>45</v>
      </c>
      <c r="D41" s="366"/>
      <c r="E41" s="366" t="s">
        <v>187</v>
      </c>
      <c r="F41" s="366" t="s">
        <v>188</v>
      </c>
      <c r="G41" s="375" t="s">
        <v>192</v>
      </c>
      <c r="H41" s="366" t="s">
        <v>189</v>
      </c>
      <c r="I41" s="377" t="s">
        <v>191</v>
      </c>
      <c r="J41" s="366" t="s">
        <v>190</v>
      </c>
      <c r="K41" s="377" t="s">
        <v>214</v>
      </c>
      <c r="L41" s="377" t="s">
        <v>216</v>
      </c>
      <c r="M41" s="377" t="s">
        <v>217</v>
      </c>
      <c r="N41" s="377" t="s">
        <v>215</v>
      </c>
      <c r="O41" s="377" t="s">
        <v>18</v>
      </c>
    </row>
    <row r="42" spans="1:15" ht="23.25">
      <c r="A42" s="374"/>
      <c r="B42" s="367"/>
      <c r="C42" s="376"/>
      <c r="D42" s="367"/>
      <c r="E42" s="367"/>
      <c r="F42" s="367"/>
      <c r="G42" s="376"/>
      <c r="H42" s="367"/>
      <c r="I42" s="378"/>
      <c r="J42" s="376"/>
      <c r="K42" s="378"/>
      <c r="L42" s="378"/>
      <c r="M42" s="378"/>
      <c r="N42" s="378"/>
      <c r="O42" s="378"/>
    </row>
    <row r="43" spans="1:15" ht="23.25">
      <c r="A43" s="114" t="s">
        <v>10</v>
      </c>
      <c r="B43" s="115"/>
      <c r="C43" s="115"/>
      <c r="D43" s="115"/>
      <c r="E43" s="115"/>
      <c r="F43" s="115"/>
      <c r="G43" s="115"/>
      <c r="H43" s="115"/>
      <c r="I43" s="115"/>
      <c r="J43" s="116"/>
      <c r="K43" s="116"/>
      <c r="L43" s="116"/>
      <c r="M43" s="116"/>
      <c r="N43" s="116"/>
      <c r="O43" s="116"/>
    </row>
    <row r="44" spans="1:15" ht="23.25">
      <c r="A44" s="117" t="s">
        <v>193</v>
      </c>
      <c r="B44" s="118">
        <v>9102000</v>
      </c>
      <c r="C44" s="118"/>
      <c r="D44" s="118"/>
      <c r="E44" s="118"/>
      <c r="F44" s="118"/>
      <c r="G44" s="118"/>
      <c r="H44" s="118"/>
      <c r="I44" s="118"/>
      <c r="J44" s="119"/>
      <c r="K44" s="119"/>
      <c r="L44" s="119"/>
      <c r="M44" s="119"/>
      <c r="N44" s="119"/>
      <c r="O44" s="119"/>
    </row>
    <row r="45" spans="1:15" ht="23.25">
      <c r="A45" s="117" t="s">
        <v>194</v>
      </c>
      <c r="B45" s="120">
        <v>1540800</v>
      </c>
      <c r="C45" s="118">
        <f>E45+F45+G45+H45+I45+J45+K45+N45+O45</f>
        <v>0</v>
      </c>
      <c r="D45" s="121"/>
      <c r="E45" s="118"/>
      <c r="F45" s="118"/>
      <c r="G45" s="118"/>
      <c r="H45" s="118"/>
      <c r="I45" s="118"/>
      <c r="J45" s="119"/>
      <c r="K45" s="119"/>
      <c r="L45" s="119"/>
      <c r="M45" s="119"/>
      <c r="N45" s="119"/>
      <c r="O45" s="119"/>
    </row>
    <row r="46" spans="1:15" ht="23.25">
      <c r="A46" s="117" t="s">
        <v>195</v>
      </c>
      <c r="B46" s="120">
        <v>10039000</v>
      </c>
      <c r="C46" s="118">
        <f>E46+F46+G46+H46+I46+J46+K46+M46+O46</f>
        <v>72210</v>
      </c>
      <c r="D46" s="121"/>
      <c r="E46" s="118">
        <v>72210</v>
      </c>
      <c r="F46" s="118"/>
      <c r="G46" s="118"/>
      <c r="H46" s="118"/>
      <c r="I46" s="118"/>
      <c r="J46" s="119"/>
      <c r="K46" s="119"/>
      <c r="L46" s="119"/>
      <c r="M46" s="119"/>
      <c r="N46" s="119"/>
      <c r="O46" s="119"/>
    </row>
    <row r="47" spans="1:15" ht="23.25">
      <c r="A47" s="117" t="s">
        <v>196</v>
      </c>
      <c r="B47" s="120">
        <v>413000</v>
      </c>
      <c r="C47" s="118">
        <f>E47+F47+G47+H47+I47+J47+M47+N47+O47</f>
        <v>0</v>
      </c>
      <c r="D47" s="121"/>
      <c r="E47" s="118"/>
      <c r="F47" s="118"/>
      <c r="G47" s="118"/>
      <c r="H47" s="118"/>
      <c r="I47" s="118"/>
      <c r="J47" s="119"/>
      <c r="K47" s="119"/>
      <c r="L47" s="119"/>
      <c r="M47" s="119"/>
      <c r="N47" s="119"/>
      <c r="O47" s="119"/>
    </row>
    <row r="48" spans="1:15" ht="23.25">
      <c r="A48" s="117" t="s">
        <v>197</v>
      </c>
      <c r="B48" s="120">
        <v>5348600</v>
      </c>
      <c r="C48" s="118">
        <f>E48+F48+G48+H48+I48+J48+K48+M48+O48+L48</f>
        <v>0</v>
      </c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  <c r="O48" s="119"/>
    </row>
    <row r="49" spans="1:15" ht="23.25">
      <c r="A49" s="117" t="s">
        <v>198</v>
      </c>
      <c r="B49" s="120">
        <v>4098000</v>
      </c>
      <c r="C49" s="118">
        <f>E49+F49+G49+H49+I49+J49+M49+N49+O49</f>
        <v>0</v>
      </c>
      <c r="D49" s="118"/>
      <c r="E49" s="118"/>
      <c r="F49" s="118"/>
      <c r="G49" s="118"/>
      <c r="H49" s="118"/>
      <c r="I49" s="118"/>
      <c r="J49" s="119"/>
      <c r="K49" s="119"/>
      <c r="L49" s="119"/>
      <c r="M49" s="119"/>
      <c r="N49" s="119"/>
      <c r="O49" s="119"/>
    </row>
    <row r="50" spans="1:15" ht="23.25">
      <c r="A50" s="117" t="s">
        <v>199</v>
      </c>
      <c r="B50" s="120">
        <v>360000</v>
      </c>
      <c r="C50" s="118">
        <f>E50+F50+G50+H50+I50+J50+K50+N50</f>
        <v>0</v>
      </c>
      <c r="D50" s="118"/>
      <c r="E50" s="118"/>
      <c r="F50" s="118"/>
      <c r="G50" s="118"/>
      <c r="H50" s="118"/>
      <c r="I50" s="118"/>
      <c r="J50" s="119"/>
      <c r="K50" s="119"/>
      <c r="L50" s="119"/>
      <c r="M50" s="119"/>
      <c r="N50" s="119"/>
      <c r="O50" s="119"/>
    </row>
    <row r="51" spans="1:15" ht="23.25">
      <c r="A51" s="117" t="s">
        <v>200</v>
      </c>
      <c r="B51" s="120">
        <v>4906000</v>
      </c>
      <c r="C51" s="118">
        <f>E51+F51+G51+H51+I51+J51+K51+N51+O51</f>
        <v>0</v>
      </c>
      <c r="D51" s="118"/>
      <c r="E51" s="118"/>
      <c r="F51" s="118"/>
      <c r="G51" s="118"/>
      <c r="H51" s="118"/>
      <c r="I51" s="118"/>
      <c r="J51" s="119"/>
      <c r="K51" s="119"/>
      <c r="L51" s="119"/>
      <c r="M51" s="119"/>
      <c r="N51" s="119"/>
      <c r="O51" s="119"/>
    </row>
    <row r="52" spans="1:15" ht="23.25">
      <c r="A52" s="117" t="s">
        <v>201</v>
      </c>
      <c r="B52" s="118">
        <v>650600</v>
      </c>
      <c r="C52" s="118">
        <f>E52+F52+G52+H52+I52+J52+M52+N52+O52</f>
        <v>0</v>
      </c>
      <c r="D52" s="118"/>
      <c r="E52" s="118"/>
      <c r="F52" s="118"/>
      <c r="G52" s="118"/>
      <c r="H52" s="118"/>
      <c r="I52" s="118"/>
      <c r="J52" s="119"/>
      <c r="K52" s="119"/>
      <c r="L52" s="119"/>
      <c r="M52" s="119"/>
      <c r="N52" s="119"/>
      <c r="O52" s="119"/>
    </row>
    <row r="53" spans="1:15" ht="23.25">
      <c r="A53" s="117" t="s">
        <v>202</v>
      </c>
      <c r="B53" s="118">
        <v>6042000</v>
      </c>
      <c r="C53" s="118">
        <f>E53+F53+G53+H53+I53+K53+L53+M53+O53</f>
        <v>202000</v>
      </c>
      <c r="D53" s="118"/>
      <c r="E53" s="118"/>
      <c r="F53" s="118"/>
      <c r="G53" s="118"/>
      <c r="H53" s="118"/>
      <c r="I53" s="118"/>
      <c r="J53" s="119"/>
      <c r="K53" s="119">
        <v>202000</v>
      </c>
      <c r="L53" s="119"/>
      <c r="M53" s="119"/>
      <c r="N53" s="119"/>
      <c r="O53" s="119"/>
    </row>
    <row r="54" spans="1:15" ht="23.25">
      <c r="A54" s="122" t="s">
        <v>203</v>
      </c>
      <c r="B54" s="123">
        <f aca="true" t="shared" si="2" ref="B54:I54">SUM(B44:B53)</f>
        <v>42500000</v>
      </c>
      <c r="C54" s="123">
        <f t="shared" si="2"/>
        <v>274210</v>
      </c>
      <c r="D54" s="123"/>
      <c r="E54" s="123">
        <f t="shared" si="2"/>
        <v>72210</v>
      </c>
      <c r="F54" s="123">
        <f t="shared" si="2"/>
        <v>0</v>
      </c>
      <c r="G54" s="123">
        <f t="shared" si="2"/>
        <v>0</v>
      </c>
      <c r="H54" s="123">
        <f t="shared" si="2"/>
        <v>0</v>
      </c>
      <c r="I54" s="123">
        <f t="shared" si="2"/>
        <v>0</v>
      </c>
      <c r="J54" s="123">
        <f>SUM(J46:J53)</f>
        <v>0</v>
      </c>
      <c r="K54" s="123">
        <f>SUM(K44:K53)</f>
        <v>202000</v>
      </c>
      <c r="L54" s="123">
        <f>SUM(L44:L53)</f>
        <v>0</v>
      </c>
      <c r="M54" s="123">
        <f>SUM(M43:M53)</f>
        <v>0</v>
      </c>
      <c r="N54" s="123">
        <f>SUM(N44:N53)</f>
        <v>0</v>
      </c>
      <c r="O54" s="123">
        <f>SUM(O44:O53)</f>
        <v>0</v>
      </c>
    </row>
    <row r="55" spans="1:15" ht="23.25">
      <c r="A55" s="124" t="s">
        <v>60</v>
      </c>
      <c r="B55" s="125">
        <f aca="true" t="shared" si="3" ref="B55:K55">SUM(B54:B54)</f>
        <v>42500000</v>
      </c>
      <c r="C55" s="125">
        <f t="shared" si="3"/>
        <v>274210</v>
      </c>
      <c r="D55" s="125"/>
      <c r="E55" s="125">
        <f t="shared" si="3"/>
        <v>72210</v>
      </c>
      <c r="F55" s="125">
        <f t="shared" si="3"/>
        <v>0</v>
      </c>
      <c r="G55" s="125">
        <f t="shared" si="3"/>
        <v>0</v>
      </c>
      <c r="H55" s="125">
        <f t="shared" si="3"/>
        <v>0</v>
      </c>
      <c r="I55" s="125">
        <f t="shared" si="3"/>
        <v>0</v>
      </c>
      <c r="J55" s="125">
        <f t="shared" si="3"/>
        <v>0</v>
      </c>
      <c r="K55" s="125">
        <f t="shared" si="3"/>
        <v>202000</v>
      </c>
      <c r="L55" s="125"/>
      <c r="M55" s="125"/>
      <c r="N55" s="125">
        <f>SUM(N54:N54)</f>
        <v>0</v>
      </c>
      <c r="O55" s="125">
        <f>SUM(O54:O54)</f>
        <v>0</v>
      </c>
    </row>
    <row r="56" spans="1:15" ht="23.25">
      <c r="A56" s="127" t="s">
        <v>65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23.25">
      <c r="A57" s="117" t="s">
        <v>204</v>
      </c>
      <c r="B57" s="118">
        <v>491500</v>
      </c>
      <c r="C57" s="118">
        <v>522042.58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23.25">
      <c r="A58" s="117" t="s">
        <v>205</v>
      </c>
      <c r="B58" s="118">
        <v>158000</v>
      </c>
      <c r="C58" s="118">
        <v>55003.8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23.25">
      <c r="A59" s="117" t="s">
        <v>206</v>
      </c>
      <c r="B59" s="118">
        <v>260000</v>
      </c>
      <c r="C59" s="118">
        <v>444575.34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23.25">
      <c r="A60" s="117" t="s">
        <v>207</v>
      </c>
      <c r="B60" s="121">
        <v>20000</v>
      </c>
      <c r="C60" s="118">
        <v>1830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23.25">
      <c r="A61" s="117" t="s">
        <v>208</v>
      </c>
      <c r="B61" s="121">
        <v>0</v>
      </c>
      <c r="C61" s="118">
        <v>4508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23.25">
      <c r="A62" s="117" t="s">
        <v>209</v>
      </c>
      <c r="B62" s="121">
        <v>18370500</v>
      </c>
      <c r="C62" s="118">
        <v>19912889.34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23.25">
      <c r="A63" s="117" t="s">
        <v>210</v>
      </c>
      <c r="B63" s="120">
        <v>23200000</v>
      </c>
      <c r="C63" s="118">
        <v>27912210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24" thickBot="1">
      <c r="A64" s="128" t="s">
        <v>211</v>
      </c>
      <c r="B64" s="129">
        <f>SUM(B57:B63)</f>
        <v>42500000</v>
      </c>
      <c r="C64" s="130">
        <f>SUM(C57:C63)</f>
        <v>48853059.06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ht="24.75" thickBot="1" thickTop="1">
      <c r="A65" s="128" t="s">
        <v>212</v>
      </c>
      <c r="B65" s="131">
        <f>SUM(B64:B64)</f>
        <v>42500000</v>
      </c>
      <c r="C65" s="131">
        <f>SUM(C64:C64)</f>
        <v>48853059.06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24.75" thickBot="1" thickTop="1">
      <c r="A66" s="132" t="s">
        <v>213</v>
      </c>
      <c r="B66" s="133"/>
      <c r="C66" s="134">
        <f>C65-C55</f>
        <v>48578849.06</v>
      </c>
      <c r="D66" s="231"/>
      <c r="E66" s="135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ht="24" thickTop="1"/>
  </sheetData>
  <sheetProtection/>
  <mergeCells count="36">
    <mergeCell ref="N41:N42"/>
    <mergeCell ref="E41:E42"/>
    <mergeCell ref="F41:F42"/>
    <mergeCell ref="G41:G42"/>
    <mergeCell ref="H41:H42"/>
    <mergeCell ref="O41:O42"/>
    <mergeCell ref="I41:I42"/>
    <mergeCell ref="J41:J42"/>
    <mergeCell ref="K41:K42"/>
    <mergeCell ref="L41:L42"/>
    <mergeCell ref="J4:J5"/>
    <mergeCell ref="K4:K5"/>
    <mergeCell ref="A38:O38"/>
    <mergeCell ref="A39:O39"/>
    <mergeCell ref="C4:C5"/>
    <mergeCell ref="D4:D5"/>
    <mergeCell ref="A1:O1"/>
    <mergeCell ref="A2:O2"/>
    <mergeCell ref="A3:O3"/>
    <mergeCell ref="A4:A5"/>
    <mergeCell ref="B4:B5"/>
    <mergeCell ref="E4:E5"/>
    <mergeCell ref="F4:F5"/>
    <mergeCell ref="N4:N5"/>
    <mergeCell ref="O4:O5"/>
    <mergeCell ref="L4:L5"/>
    <mergeCell ref="D41:D42"/>
    <mergeCell ref="G4:G5"/>
    <mergeCell ref="H4:H5"/>
    <mergeCell ref="A40:O40"/>
    <mergeCell ref="A41:A42"/>
    <mergeCell ref="B41:B42"/>
    <mergeCell ref="C41:C42"/>
    <mergeCell ref="M41:M42"/>
    <mergeCell ref="M4:M5"/>
    <mergeCell ref="I4:I5"/>
  </mergeCells>
  <printOptions horizontalCentered="1"/>
  <pageMargins left="0" right="0" top="0.35433070866141736" bottom="0.35433070866141736" header="0.31496062992125984" footer="0.31496062992125984"/>
  <pageSetup orientation="landscape" paperSize="5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28125" style="48" customWidth="1"/>
    <col min="2" max="2" width="41.28125" style="48" customWidth="1"/>
    <col min="3" max="3" width="21.421875" style="48" customWidth="1"/>
    <col min="4" max="4" width="15.7109375" style="50" customWidth="1"/>
    <col min="5" max="5" width="9.140625" style="49" customWidth="1"/>
    <col min="6" max="11" width="9.140625" style="48" customWidth="1"/>
    <col min="12" max="12" width="11.57421875" style="48" bestFit="1" customWidth="1"/>
    <col min="13" max="16384" width="9.140625" style="48" customWidth="1"/>
  </cols>
  <sheetData>
    <row r="1" spans="1:4" ht="24">
      <c r="A1" s="383" t="s">
        <v>218</v>
      </c>
      <c r="B1" s="383"/>
      <c r="C1" s="383"/>
      <c r="D1" s="383"/>
    </row>
    <row r="2" ht="24">
      <c r="A2" s="110" t="s">
        <v>219</v>
      </c>
    </row>
    <row r="3" ht="16.5" customHeight="1">
      <c r="A3" s="110"/>
    </row>
    <row r="4" spans="1:4" ht="24">
      <c r="A4" s="49"/>
      <c r="B4" s="48" t="s">
        <v>220</v>
      </c>
      <c r="D4" s="50">
        <v>166700</v>
      </c>
    </row>
    <row r="5" spans="1:4" ht="24">
      <c r="A5" s="49"/>
      <c r="B5" s="48" t="s">
        <v>221</v>
      </c>
      <c r="D5" s="50">
        <v>138000</v>
      </c>
    </row>
    <row r="6" spans="1:4" ht="24">
      <c r="A6" s="49"/>
      <c r="B6" s="48" t="s">
        <v>251</v>
      </c>
      <c r="D6" s="50">
        <v>5900</v>
      </c>
    </row>
    <row r="7" spans="1:4" ht="24">
      <c r="A7" s="49"/>
      <c r="B7" s="48" t="s">
        <v>222</v>
      </c>
      <c r="D7" s="50">
        <v>194709.05</v>
      </c>
    </row>
    <row r="8" spans="1:4" ht="24">
      <c r="A8" s="49"/>
      <c r="B8" s="48" t="s">
        <v>223</v>
      </c>
      <c r="D8" s="50">
        <v>19000</v>
      </c>
    </row>
    <row r="9" spans="2:5" s="110" customFormat="1" ht="24" thickBot="1">
      <c r="B9" s="384" t="s">
        <v>45</v>
      </c>
      <c r="C9" s="384"/>
      <c r="D9" s="136">
        <f>SUM(D4:D8)</f>
        <v>524309.05</v>
      </c>
      <c r="E9" s="109"/>
    </row>
    <row r="10" spans="1:5" s="110" customFormat="1" ht="32.25" customHeight="1" thickTop="1">
      <c r="A10" s="110" t="s">
        <v>332</v>
      </c>
      <c r="D10" s="137"/>
      <c r="E10" s="109"/>
    </row>
    <row r="11" spans="1:4" ht="24">
      <c r="A11" s="109"/>
      <c r="B11" s="48" t="s">
        <v>336</v>
      </c>
      <c r="D11" s="139">
        <v>542000</v>
      </c>
    </row>
    <row r="12" spans="1:4" ht="24">
      <c r="A12" s="109"/>
      <c r="B12" s="48" t="s">
        <v>333</v>
      </c>
      <c r="D12" s="139"/>
    </row>
    <row r="13" spans="1:4" ht="24">
      <c r="A13" s="109"/>
      <c r="B13" s="48" t="s">
        <v>334</v>
      </c>
      <c r="D13" s="139"/>
    </row>
    <row r="14" spans="1:4" ht="24">
      <c r="A14" s="109"/>
      <c r="B14" s="48" t="s">
        <v>335</v>
      </c>
      <c r="D14" s="139"/>
    </row>
    <row r="15" spans="1:4" ht="24">
      <c r="A15" s="109"/>
      <c r="B15" s="48" t="s">
        <v>337</v>
      </c>
      <c r="D15" s="158">
        <v>460000</v>
      </c>
    </row>
    <row r="16" spans="2:5" s="110" customFormat="1" ht="24">
      <c r="B16" s="385" t="s">
        <v>338</v>
      </c>
      <c r="C16" s="385"/>
      <c r="D16" s="159"/>
      <c r="E16" s="109"/>
    </row>
    <row r="17" spans="2:12" ht="20.25" customHeight="1">
      <c r="B17" s="48" t="s">
        <v>339</v>
      </c>
      <c r="D17" s="160"/>
      <c r="L17" s="138">
        <f>D16-D19</f>
        <v>0</v>
      </c>
    </row>
    <row r="18" spans="1:4" ht="24">
      <c r="A18" s="110"/>
      <c r="B18" s="48" t="s">
        <v>340</v>
      </c>
      <c r="D18" s="160">
        <v>767000</v>
      </c>
    </row>
    <row r="19" spans="1:4" ht="24">
      <c r="A19" s="49"/>
      <c r="B19" s="48" t="s">
        <v>341</v>
      </c>
      <c r="D19" s="160"/>
    </row>
    <row r="20" spans="2:5" s="110" customFormat="1" ht="24">
      <c r="B20" s="48" t="s">
        <v>342</v>
      </c>
      <c r="D20" s="160">
        <v>368000</v>
      </c>
      <c r="E20" s="109"/>
    </row>
    <row r="21" ht="24">
      <c r="B21" s="48" t="s">
        <v>343</v>
      </c>
    </row>
    <row r="22" spans="2:4" ht="24">
      <c r="B22" s="48" t="s">
        <v>344</v>
      </c>
      <c r="D22" s="50">
        <v>368000</v>
      </c>
    </row>
    <row r="23" ht="24">
      <c r="B23" s="48" t="s">
        <v>345</v>
      </c>
    </row>
    <row r="24" spans="2:4" ht="24">
      <c r="B24" s="48" t="s">
        <v>346</v>
      </c>
      <c r="D24" s="50">
        <v>360000</v>
      </c>
    </row>
    <row r="25" ht="24">
      <c r="B25" s="48" t="s">
        <v>347</v>
      </c>
    </row>
    <row r="26" ht="24">
      <c r="B26" s="48" t="s">
        <v>348</v>
      </c>
    </row>
    <row r="27" spans="2:4" ht="24">
      <c r="B27" s="48" t="s">
        <v>349</v>
      </c>
      <c r="D27" s="50">
        <v>370000</v>
      </c>
    </row>
    <row r="28" ht="24">
      <c r="B28" s="48" t="s">
        <v>350</v>
      </c>
    </row>
    <row r="29" spans="2:4" ht="24">
      <c r="B29" s="48" t="s">
        <v>351</v>
      </c>
      <c r="D29" s="50">
        <v>568500</v>
      </c>
    </row>
    <row r="30" ht="24">
      <c r="B30" s="48" t="s">
        <v>352</v>
      </c>
    </row>
    <row r="33" spans="2:4" ht="24">
      <c r="B33" s="48" t="s">
        <v>355</v>
      </c>
      <c r="D33" s="50">
        <v>456000</v>
      </c>
    </row>
    <row r="34" ht="24">
      <c r="B34" s="48" t="s">
        <v>356</v>
      </c>
    </row>
    <row r="35" spans="2:4" ht="24">
      <c r="B35" s="48" t="s">
        <v>357</v>
      </c>
      <c r="D35" s="50">
        <v>557000</v>
      </c>
    </row>
    <row r="36" spans="2:4" ht="24">
      <c r="B36" s="48" t="s">
        <v>358</v>
      </c>
      <c r="D36" s="50">
        <v>1200000</v>
      </c>
    </row>
    <row r="37" ht="24.75" thickBot="1">
      <c r="D37" s="173">
        <f>SUM(D11:D36)</f>
        <v>6016500</v>
      </c>
    </row>
  </sheetData>
  <sheetProtection/>
  <mergeCells count="3">
    <mergeCell ref="A1:D1"/>
    <mergeCell ref="B9:C9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K14" sqref="K14"/>
    </sheetView>
  </sheetViews>
  <sheetFormatPr defaultColWidth="9.140625" defaultRowHeight="12.75"/>
  <cols>
    <col min="1" max="1" width="9.140625" style="148" customWidth="1"/>
    <col min="2" max="2" width="12.57421875" style="148" customWidth="1"/>
    <col min="3" max="16384" width="9.140625" style="148" customWidth="1"/>
  </cols>
  <sheetData>
    <row r="1" spans="1:9" ht="23.25">
      <c r="A1" s="395" t="s">
        <v>176</v>
      </c>
      <c r="B1" s="395"/>
      <c r="C1" s="395"/>
      <c r="D1" s="395"/>
      <c r="E1" s="395"/>
      <c r="F1" s="395"/>
      <c r="G1" s="395"/>
      <c r="H1" s="395"/>
      <c r="I1" s="395"/>
    </row>
    <row r="2" spans="1:9" ht="23.25">
      <c r="A2" s="395" t="s">
        <v>255</v>
      </c>
      <c r="B2" s="395"/>
      <c r="C2" s="395"/>
      <c r="D2" s="395"/>
      <c r="E2" s="395"/>
      <c r="F2" s="395"/>
      <c r="G2" s="395"/>
      <c r="H2" s="395"/>
      <c r="I2" s="395"/>
    </row>
    <row r="3" spans="1:9" ht="23.25">
      <c r="A3" s="395" t="s">
        <v>256</v>
      </c>
      <c r="B3" s="395"/>
      <c r="C3" s="395"/>
      <c r="D3" s="395"/>
      <c r="E3" s="395"/>
      <c r="F3" s="395"/>
      <c r="G3" s="395"/>
      <c r="H3" s="395"/>
      <c r="I3" s="395"/>
    </row>
    <row r="4" ht="23.25">
      <c r="A4" s="171" t="s">
        <v>399</v>
      </c>
    </row>
    <row r="6" spans="1:9" ht="23.25">
      <c r="A6" s="359" t="s">
        <v>257</v>
      </c>
      <c r="B6" s="351"/>
      <c r="C6" s="359" t="s">
        <v>262</v>
      </c>
      <c r="D6" s="396"/>
      <c r="E6" s="396"/>
      <c r="F6" s="396"/>
      <c r="G6" s="351"/>
      <c r="H6" s="359" t="s">
        <v>64</v>
      </c>
      <c r="I6" s="351"/>
    </row>
    <row r="7" spans="1:9" ht="23.25">
      <c r="A7" s="149" t="s">
        <v>258</v>
      </c>
      <c r="B7" s="150"/>
      <c r="C7" s="149" t="s">
        <v>263</v>
      </c>
      <c r="D7" s="153"/>
      <c r="E7" s="153"/>
      <c r="F7" s="153"/>
      <c r="G7" s="150"/>
      <c r="H7" s="397">
        <v>40000</v>
      </c>
      <c r="I7" s="398"/>
    </row>
    <row r="8" spans="1:9" ht="23.25">
      <c r="A8" s="149" t="s">
        <v>259</v>
      </c>
      <c r="B8" s="150"/>
      <c r="C8" s="149" t="s">
        <v>264</v>
      </c>
      <c r="D8" s="153"/>
      <c r="E8" s="153"/>
      <c r="F8" s="153"/>
      <c r="G8" s="150"/>
      <c r="H8" s="399">
        <v>80000</v>
      </c>
      <c r="I8" s="400"/>
    </row>
    <row r="9" spans="1:9" ht="23.25">
      <c r="A9" s="149" t="s">
        <v>260</v>
      </c>
      <c r="B9" s="150"/>
      <c r="C9" s="149" t="s">
        <v>264</v>
      </c>
      <c r="D9" s="153"/>
      <c r="E9" s="153"/>
      <c r="F9" s="153"/>
      <c r="G9" s="150"/>
      <c r="H9" s="399">
        <v>100000</v>
      </c>
      <c r="I9" s="400"/>
    </row>
    <row r="10" spans="1:9" ht="23.25">
      <c r="A10" s="151" t="s">
        <v>261</v>
      </c>
      <c r="B10" s="152"/>
      <c r="C10" s="151" t="s">
        <v>265</v>
      </c>
      <c r="D10" s="154"/>
      <c r="E10" s="154"/>
      <c r="F10" s="154"/>
      <c r="G10" s="152"/>
      <c r="H10" s="399">
        <v>20000</v>
      </c>
      <c r="I10" s="400"/>
    </row>
    <row r="11" spans="1:9" ht="23.25">
      <c r="A11" s="388" t="s">
        <v>45</v>
      </c>
      <c r="B11" s="389"/>
      <c r="C11" s="389"/>
      <c r="D11" s="389"/>
      <c r="E11" s="389"/>
      <c r="F11" s="389"/>
      <c r="G11" s="390"/>
      <c r="H11" s="386">
        <f>SUM(H7:I10)</f>
        <v>240000</v>
      </c>
      <c r="I11" s="387"/>
    </row>
    <row r="14" spans="1:9" ht="26.25">
      <c r="A14" s="179"/>
      <c r="B14" s="180"/>
      <c r="C14" s="180"/>
      <c r="D14" s="180"/>
      <c r="E14" s="180"/>
      <c r="F14" s="181"/>
      <c r="G14" s="153"/>
      <c r="H14" s="153"/>
      <c r="I14" s="153"/>
    </row>
    <row r="15" spans="1:9" ht="24">
      <c r="A15" s="393"/>
      <c r="B15" s="393"/>
      <c r="C15" s="393"/>
      <c r="D15" s="393"/>
      <c r="E15" s="393"/>
      <c r="F15" s="394"/>
      <c r="G15" s="394"/>
      <c r="H15" s="391"/>
      <c r="I15" s="391"/>
    </row>
    <row r="16" spans="1:9" ht="24">
      <c r="A16" s="392"/>
      <c r="B16" s="392"/>
      <c r="C16" s="392"/>
      <c r="D16" s="393"/>
      <c r="E16" s="393"/>
      <c r="F16" s="394"/>
      <c r="G16" s="394"/>
      <c r="H16" s="391"/>
      <c r="I16" s="391"/>
    </row>
    <row r="17" spans="1:9" ht="24">
      <c r="A17" s="392"/>
      <c r="B17" s="392"/>
      <c r="C17" s="392"/>
      <c r="D17" s="393"/>
      <c r="E17" s="393"/>
      <c r="F17" s="394"/>
      <c r="G17" s="394"/>
      <c r="H17" s="391"/>
      <c r="I17" s="391"/>
    </row>
    <row r="18" spans="1:9" ht="24" customHeight="1">
      <c r="A18" s="402"/>
      <c r="B18" s="402"/>
      <c r="C18" s="402"/>
      <c r="D18" s="402"/>
      <c r="E18" s="402"/>
      <c r="F18" s="402"/>
      <c r="G18" s="402"/>
      <c r="H18" s="401"/>
      <c r="I18" s="394"/>
    </row>
    <row r="19" spans="1:9" ht="23.25">
      <c r="A19" s="153"/>
      <c r="B19" s="153"/>
      <c r="C19" s="153"/>
      <c r="D19" s="153"/>
      <c r="E19" s="153"/>
      <c r="F19" s="153"/>
      <c r="G19" s="153"/>
      <c r="H19" s="153"/>
      <c r="I19" s="153"/>
    </row>
  </sheetData>
  <sheetProtection/>
  <mergeCells count="26">
    <mergeCell ref="H8:I8"/>
    <mergeCell ref="H9:I9"/>
    <mergeCell ref="H10:I10"/>
    <mergeCell ref="H18:I18"/>
    <mergeCell ref="A18:G18"/>
    <mergeCell ref="D16:E16"/>
    <mergeCell ref="D17:E17"/>
    <mergeCell ref="F16:G16"/>
    <mergeCell ref="F17:G17"/>
    <mergeCell ref="H16:I16"/>
    <mergeCell ref="A1:I1"/>
    <mergeCell ref="A2:I2"/>
    <mergeCell ref="A3:I3"/>
    <mergeCell ref="C6:G6"/>
    <mergeCell ref="H6:I6"/>
    <mergeCell ref="H7:I7"/>
    <mergeCell ref="A6:B6"/>
    <mergeCell ref="H11:I11"/>
    <mergeCell ref="A11:G11"/>
    <mergeCell ref="H15:I15"/>
    <mergeCell ref="H17:I17"/>
    <mergeCell ref="A16:C16"/>
    <mergeCell ref="A17:C17"/>
    <mergeCell ref="A15:C15"/>
    <mergeCell ref="D15:E15"/>
    <mergeCell ref="F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49">
      <selection activeCell="H50" sqref="H50"/>
    </sheetView>
  </sheetViews>
  <sheetFormatPr defaultColWidth="9.140625" defaultRowHeight="12.75"/>
  <cols>
    <col min="1" max="1" width="13.28125" style="155" customWidth="1"/>
    <col min="2" max="2" width="20.28125" style="155" customWidth="1"/>
    <col min="3" max="3" width="15.421875" style="155" customWidth="1"/>
    <col min="4" max="4" width="16.57421875" style="155" customWidth="1"/>
    <col min="5" max="5" width="16.7109375" style="155" customWidth="1"/>
    <col min="6" max="6" width="19.421875" style="155" customWidth="1"/>
    <col min="7" max="7" width="19.7109375" style="155" customWidth="1"/>
    <col min="8" max="8" width="15.140625" style="155" customWidth="1"/>
    <col min="9" max="16384" width="9.140625" style="155" customWidth="1"/>
  </cols>
  <sheetData>
    <row r="1" spans="1:9" ht="23.25">
      <c r="A1" s="403" t="s">
        <v>288</v>
      </c>
      <c r="B1" s="403"/>
      <c r="C1" s="403"/>
      <c r="D1" s="403"/>
      <c r="E1" s="403"/>
      <c r="F1" s="403"/>
      <c r="G1" s="403"/>
      <c r="H1" s="403"/>
      <c r="I1" s="156"/>
    </row>
    <row r="2" spans="1:9" ht="23.25">
      <c r="A2" s="405" t="s">
        <v>289</v>
      </c>
      <c r="B2" s="405"/>
      <c r="C2" s="405"/>
      <c r="D2" s="405"/>
      <c r="E2" s="405"/>
      <c r="F2" s="405"/>
      <c r="G2" s="405"/>
      <c r="H2" s="405"/>
      <c r="I2" s="156"/>
    </row>
    <row r="3" spans="1:9" ht="23.25">
      <c r="A3" s="404" t="s">
        <v>397</v>
      </c>
      <c r="B3" s="404"/>
      <c r="C3" s="404"/>
      <c r="D3" s="404"/>
      <c r="E3" s="404"/>
      <c r="F3" s="404"/>
      <c r="G3" s="404"/>
      <c r="H3" s="404"/>
      <c r="I3" s="156"/>
    </row>
    <row r="4" spans="1:8" ht="23.25">
      <c r="A4" s="248" t="s">
        <v>290</v>
      </c>
      <c r="B4" s="250" t="s">
        <v>291</v>
      </c>
      <c r="C4" s="248" t="s">
        <v>293</v>
      </c>
      <c r="D4" s="248" t="s">
        <v>294</v>
      </c>
      <c r="E4" s="248" t="s">
        <v>295</v>
      </c>
      <c r="F4" s="248" t="s">
        <v>296</v>
      </c>
      <c r="G4" s="248" t="s">
        <v>297</v>
      </c>
      <c r="H4" s="248" t="s">
        <v>47</v>
      </c>
    </row>
    <row r="5" spans="1:8" ht="23.25">
      <c r="A5" s="249"/>
      <c r="B5" s="251" t="s">
        <v>292</v>
      </c>
      <c r="C5" s="249"/>
      <c r="D5" s="249"/>
      <c r="E5" s="249"/>
      <c r="F5" s="249"/>
      <c r="G5" s="249"/>
      <c r="H5" s="249"/>
    </row>
    <row r="6" spans="1:8" ht="23.25">
      <c r="A6" s="184" t="s">
        <v>367</v>
      </c>
      <c r="B6" s="184" t="s">
        <v>298</v>
      </c>
      <c r="C6" s="184" t="s">
        <v>299</v>
      </c>
      <c r="D6" s="184" t="s">
        <v>301</v>
      </c>
      <c r="E6" s="184" t="s">
        <v>21</v>
      </c>
      <c r="F6" s="184" t="s">
        <v>303</v>
      </c>
      <c r="G6" s="184" t="s">
        <v>305</v>
      </c>
      <c r="H6" s="185">
        <v>456000</v>
      </c>
    </row>
    <row r="7" spans="1:8" ht="23.25">
      <c r="A7" s="184"/>
      <c r="B7" s="184"/>
      <c r="C7" s="184" t="s">
        <v>300</v>
      </c>
      <c r="D7" s="184" t="s">
        <v>302</v>
      </c>
      <c r="E7" s="184"/>
      <c r="F7" s="184" t="s">
        <v>304</v>
      </c>
      <c r="G7" s="184" t="s">
        <v>306</v>
      </c>
      <c r="H7" s="184"/>
    </row>
    <row r="8" spans="1:8" ht="23.25">
      <c r="A8" s="184"/>
      <c r="B8" s="184"/>
      <c r="C8" s="184"/>
      <c r="D8" s="184"/>
      <c r="E8" s="184"/>
      <c r="F8" s="184"/>
      <c r="G8" s="184" t="s">
        <v>307</v>
      </c>
      <c r="H8" s="184"/>
    </row>
    <row r="9" spans="1:8" ht="23.25">
      <c r="A9" s="184" t="s">
        <v>367</v>
      </c>
      <c r="B9" s="184"/>
      <c r="C9" s="184" t="s">
        <v>192</v>
      </c>
      <c r="D9" s="184" t="s">
        <v>308</v>
      </c>
      <c r="E9" s="184" t="s">
        <v>311</v>
      </c>
      <c r="F9" s="184" t="s">
        <v>312</v>
      </c>
      <c r="G9" s="184"/>
      <c r="H9" s="185">
        <v>33311</v>
      </c>
    </row>
    <row r="10" spans="1:8" ht="23.25">
      <c r="A10" s="184"/>
      <c r="B10" s="184"/>
      <c r="C10" s="184"/>
      <c r="D10" s="184" t="s">
        <v>309</v>
      </c>
      <c r="E10" s="184"/>
      <c r="F10" s="184"/>
      <c r="G10" s="184"/>
      <c r="H10" s="184"/>
    </row>
    <row r="11" spans="1:8" ht="23.25">
      <c r="A11" s="184"/>
      <c r="B11" s="184"/>
      <c r="C11" s="184"/>
      <c r="D11" s="184" t="s">
        <v>310</v>
      </c>
      <c r="E11" s="184"/>
      <c r="F11" s="184"/>
      <c r="G11" s="184"/>
      <c r="H11" s="184"/>
    </row>
    <row r="12" spans="1:8" ht="23.25">
      <c r="A12" s="184" t="s">
        <v>367</v>
      </c>
      <c r="B12" s="184"/>
      <c r="C12" s="184" t="s">
        <v>192</v>
      </c>
      <c r="D12" s="184" t="s">
        <v>308</v>
      </c>
      <c r="E12" s="184" t="s">
        <v>19</v>
      </c>
      <c r="F12" s="184" t="s">
        <v>313</v>
      </c>
      <c r="G12" s="184"/>
      <c r="H12" s="184"/>
    </row>
    <row r="13" spans="1:8" ht="23.25">
      <c r="A13" s="184"/>
      <c r="B13" s="184"/>
      <c r="C13" s="184"/>
      <c r="D13" s="184" t="s">
        <v>309</v>
      </c>
      <c r="E13" s="184"/>
      <c r="F13" s="184" t="s">
        <v>314</v>
      </c>
      <c r="G13" s="184"/>
      <c r="H13" s="185">
        <v>7513</v>
      </c>
    </row>
    <row r="14" spans="1:8" ht="23.25">
      <c r="A14" s="184"/>
      <c r="B14" s="184"/>
      <c r="C14" s="184"/>
      <c r="D14" s="184" t="s">
        <v>310</v>
      </c>
      <c r="E14" s="184"/>
      <c r="F14" s="184"/>
      <c r="G14" s="184"/>
      <c r="H14" s="184"/>
    </row>
    <row r="15" spans="1:8" ht="23.25">
      <c r="A15" s="184" t="s">
        <v>367</v>
      </c>
      <c r="B15" s="184"/>
      <c r="C15" s="184" t="s">
        <v>299</v>
      </c>
      <c r="D15" s="184" t="s">
        <v>319</v>
      </c>
      <c r="E15" s="184" t="s">
        <v>322</v>
      </c>
      <c r="F15" s="184" t="s">
        <v>315</v>
      </c>
      <c r="G15" s="184" t="s">
        <v>316</v>
      </c>
      <c r="H15" s="185">
        <v>1200000</v>
      </c>
    </row>
    <row r="16" spans="1:8" ht="23.25">
      <c r="A16" s="184"/>
      <c r="B16" s="184"/>
      <c r="C16" s="184" t="s">
        <v>300</v>
      </c>
      <c r="D16" s="184" t="s">
        <v>320</v>
      </c>
      <c r="E16" s="184" t="s">
        <v>323</v>
      </c>
      <c r="F16" s="184"/>
      <c r="G16" s="184" t="s">
        <v>317</v>
      </c>
      <c r="H16" s="184"/>
    </row>
    <row r="17" spans="1:8" ht="23.25">
      <c r="A17" s="184"/>
      <c r="B17" s="184"/>
      <c r="C17" s="184"/>
      <c r="D17" s="184"/>
      <c r="E17" s="184"/>
      <c r="F17" s="184"/>
      <c r="G17" s="184" t="s">
        <v>318</v>
      </c>
      <c r="H17" s="184"/>
    </row>
    <row r="18" spans="1:8" ht="23.25">
      <c r="A18" s="184" t="s">
        <v>367</v>
      </c>
      <c r="B18" s="184"/>
      <c r="C18" s="184" t="s">
        <v>299</v>
      </c>
      <c r="D18" s="184" t="s">
        <v>319</v>
      </c>
      <c r="E18" s="184" t="s">
        <v>322</v>
      </c>
      <c r="F18" s="184" t="s">
        <v>321</v>
      </c>
      <c r="G18" s="184" t="s">
        <v>324</v>
      </c>
      <c r="H18" s="185">
        <v>557000</v>
      </c>
    </row>
    <row r="19" spans="1:8" ht="23.25">
      <c r="A19" s="184"/>
      <c r="B19" s="184"/>
      <c r="C19" s="184" t="s">
        <v>300</v>
      </c>
      <c r="D19" s="184" t="s">
        <v>320</v>
      </c>
      <c r="E19" s="184" t="s">
        <v>323</v>
      </c>
      <c r="F19" s="184" t="s">
        <v>304</v>
      </c>
      <c r="G19" s="184" t="s">
        <v>325</v>
      </c>
      <c r="H19" s="184"/>
    </row>
    <row r="20" spans="1:8" ht="23.25">
      <c r="A20" s="184"/>
      <c r="B20" s="184"/>
      <c r="C20" s="184"/>
      <c r="D20" s="184"/>
      <c r="E20" s="184"/>
      <c r="F20" s="184"/>
      <c r="G20" s="184" t="s">
        <v>307</v>
      </c>
      <c r="H20" s="184"/>
    </row>
    <row r="21" spans="1:8" ht="23.25">
      <c r="A21" s="406" t="s">
        <v>45</v>
      </c>
      <c r="B21" s="407"/>
      <c r="C21" s="407"/>
      <c r="D21" s="407"/>
      <c r="E21" s="407"/>
      <c r="F21" s="407"/>
      <c r="G21" s="408"/>
      <c r="H21" s="186">
        <f>SUM(H6:H20)</f>
        <v>2253824</v>
      </c>
    </row>
    <row r="22" spans="1:8" ht="23.25">
      <c r="A22" s="328"/>
      <c r="B22" s="328"/>
      <c r="C22" s="328"/>
      <c r="D22" s="328"/>
      <c r="E22" s="328"/>
      <c r="F22" s="328"/>
      <c r="G22" s="328"/>
      <c r="H22" s="329"/>
    </row>
    <row r="23" spans="1:8" ht="23.25">
      <c r="A23" s="403" t="s">
        <v>288</v>
      </c>
      <c r="B23" s="403"/>
      <c r="C23" s="403"/>
      <c r="D23" s="403"/>
      <c r="E23" s="403"/>
      <c r="F23" s="403"/>
      <c r="G23" s="403"/>
      <c r="H23" s="403"/>
    </row>
    <row r="24" spans="1:8" ht="23.25">
      <c r="A24" s="405" t="s">
        <v>289</v>
      </c>
      <c r="B24" s="405"/>
      <c r="C24" s="405"/>
      <c r="D24" s="405"/>
      <c r="E24" s="405"/>
      <c r="F24" s="405"/>
      <c r="G24" s="405"/>
      <c r="H24" s="405"/>
    </row>
    <row r="25" spans="1:8" ht="23.25">
      <c r="A25" s="404" t="s">
        <v>398</v>
      </c>
      <c r="B25" s="404"/>
      <c r="C25" s="404"/>
      <c r="D25" s="404"/>
      <c r="E25" s="404"/>
      <c r="F25" s="404"/>
      <c r="G25" s="404"/>
      <c r="H25" s="404"/>
    </row>
    <row r="26" spans="1:8" ht="23.25">
      <c r="A26" s="248" t="s">
        <v>290</v>
      </c>
      <c r="B26" s="250" t="s">
        <v>291</v>
      </c>
      <c r="C26" s="248" t="s">
        <v>293</v>
      </c>
      <c r="D26" s="248" t="s">
        <v>294</v>
      </c>
      <c r="E26" s="248" t="s">
        <v>295</v>
      </c>
      <c r="F26" s="248" t="s">
        <v>296</v>
      </c>
      <c r="G26" s="248" t="s">
        <v>297</v>
      </c>
      <c r="H26" s="248" t="s">
        <v>47</v>
      </c>
    </row>
    <row r="27" spans="1:8" ht="23.25">
      <c r="A27" s="249"/>
      <c r="B27" s="251" t="s">
        <v>292</v>
      </c>
      <c r="C27" s="249"/>
      <c r="D27" s="249"/>
      <c r="E27" s="249"/>
      <c r="F27" s="249"/>
      <c r="G27" s="249"/>
      <c r="H27" s="249"/>
    </row>
    <row r="28" spans="1:8" ht="23.25">
      <c r="A28" s="184" t="s">
        <v>12</v>
      </c>
      <c r="B28" s="188"/>
      <c r="C28" s="184" t="s">
        <v>18</v>
      </c>
      <c r="D28" s="184" t="s">
        <v>18</v>
      </c>
      <c r="E28" s="184" t="s">
        <v>18</v>
      </c>
      <c r="F28" s="184" t="s">
        <v>372</v>
      </c>
      <c r="G28" s="184" t="s">
        <v>372</v>
      </c>
      <c r="H28" s="189">
        <v>116100</v>
      </c>
    </row>
    <row r="29" spans="1:8" ht="23.25">
      <c r="A29" s="184" t="s">
        <v>369</v>
      </c>
      <c r="B29" s="184"/>
      <c r="C29" s="184" t="s">
        <v>18</v>
      </c>
      <c r="D29" s="184" t="s">
        <v>18</v>
      </c>
      <c r="E29" s="184" t="s">
        <v>18</v>
      </c>
      <c r="F29" s="184" t="s">
        <v>373</v>
      </c>
      <c r="G29" s="184" t="s">
        <v>373</v>
      </c>
      <c r="H29" s="189">
        <v>4500</v>
      </c>
    </row>
    <row r="30" spans="1:8" ht="23.25">
      <c r="A30" s="188" t="s">
        <v>424</v>
      </c>
      <c r="B30" s="184"/>
      <c r="C30" s="184"/>
      <c r="D30" s="184"/>
      <c r="E30" s="184"/>
      <c r="F30" s="184" t="s">
        <v>370</v>
      </c>
      <c r="G30" s="184" t="s">
        <v>370</v>
      </c>
      <c r="H30" s="189"/>
    </row>
    <row r="31" spans="1:8" ht="23.25">
      <c r="A31" s="184"/>
      <c r="B31" s="184"/>
      <c r="C31" s="184" t="s">
        <v>187</v>
      </c>
      <c r="D31" s="184" t="s">
        <v>187</v>
      </c>
      <c r="E31" s="184" t="s">
        <v>19</v>
      </c>
      <c r="F31" s="184" t="s">
        <v>374</v>
      </c>
      <c r="G31" s="184" t="s">
        <v>374</v>
      </c>
      <c r="H31" s="189">
        <v>8870.97</v>
      </c>
    </row>
    <row r="32" spans="1:8" ht="23.25">
      <c r="A32" s="184"/>
      <c r="B32" s="184"/>
      <c r="C32" s="184"/>
      <c r="D32" s="184"/>
      <c r="E32" s="184"/>
      <c r="F32" s="184" t="s">
        <v>371</v>
      </c>
      <c r="G32" s="184" t="s">
        <v>371</v>
      </c>
      <c r="H32" s="184"/>
    </row>
    <row r="33" spans="1:8" ht="23.25">
      <c r="A33" s="184"/>
      <c r="B33" s="184"/>
      <c r="C33" s="184"/>
      <c r="D33" s="184"/>
      <c r="E33" s="184"/>
      <c r="F33" s="184"/>
      <c r="G33" s="184"/>
      <c r="H33" s="184"/>
    </row>
    <row r="34" spans="1:8" ht="23.25">
      <c r="A34" s="184" t="s">
        <v>12</v>
      </c>
      <c r="B34" s="190"/>
      <c r="C34" s="184" t="s">
        <v>18</v>
      </c>
      <c r="D34" s="184" t="s">
        <v>18</v>
      </c>
      <c r="E34" s="184" t="s">
        <v>18</v>
      </c>
      <c r="F34" s="184" t="s">
        <v>375</v>
      </c>
      <c r="G34" s="184" t="s">
        <v>375</v>
      </c>
      <c r="H34" s="189">
        <v>21400</v>
      </c>
    </row>
    <row r="35" spans="1:8" ht="23.25">
      <c r="A35" s="184" t="s">
        <v>369</v>
      </c>
      <c r="B35" s="184"/>
      <c r="C35" s="184"/>
      <c r="D35" s="184"/>
      <c r="E35" s="184"/>
      <c r="F35" s="184" t="s">
        <v>370</v>
      </c>
      <c r="G35" s="184" t="s">
        <v>370</v>
      </c>
      <c r="H35" s="189"/>
    </row>
    <row r="36" spans="1:8" ht="23.25">
      <c r="A36" s="190" t="s">
        <v>425</v>
      </c>
      <c r="B36" s="184"/>
      <c r="C36" s="184" t="s">
        <v>18</v>
      </c>
      <c r="D36" s="184" t="s">
        <v>18</v>
      </c>
      <c r="E36" s="184" t="s">
        <v>18</v>
      </c>
      <c r="F36" s="184" t="s">
        <v>376</v>
      </c>
      <c r="G36" s="184" t="s">
        <v>376</v>
      </c>
      <c r="H36" s="189">
        <v>1762</v>
      </c>
    </row>
    <row r="37" spans="1:8" ht="23.25">
      <c r="A37" s="184"/>
      <c r="B37" s="184"/>
      <c r="C37" s="184" t="s">
        <v>187</v>
      </c>
      <c r="D37" s="184" t="s">
        <v>187</v>
      </c>
      <c r="E37" s="184" t="s">
        <v>19</v>
      </c>
      <c r="F37" s="184" t="s">
        <v>377</v>
      </c>
      <c r="G37" s="184" t="s">
        <v>377</v>
      </c>
      <c r="H37" s="189">
        <v>65000</v>
      </c>
    </row>
    <row r="38" spans="1:8" ht="23.25">
      <c r="A38" s="184"/>
      <c r="B38" s="184"/>
      <c r="C38" s="184"/>
      <c r="D38" s="184"/>
      <c r="E38" s="184"/>
      <c r="F38" s="184" t="s">
        <v>378</v>
      </c>
      <c r="G38" s="184" t="s">
        <v>378</v>
      </c>
      <c r="H38" s="184"/>
    </row>
    <row r="39" spans="1:8" ht="23.25">
      <c r="A39" s="184" t="s">
        <v>12</v>
      </c>
      <c r="B39" s="188"/>
      <c r="C39" s="184" t="s">
        <v>18</v>
      </c>
      <c r="D39" s="184" t="s">
        <v>18</v>
      </c>
      <c r="E39" s="184" t="s">
        <v>18</v>
      </c>
      <c r="F39" s="184" t="s">
        <v>379</v>
      </c>
      <c r="G39" s="184" t="s">
        <v>379</v>
      </c>
      <c r="H39" s="189">
        <v>61000</v>
      </c>
    </row>
    <row r="40" spans="1:8" ht="23.25">
      <c r="A40" s="184" t="s">
        <v>369</v>
      </c>
      <c r="B40" s="184"/>
      <c r="C40" s="184"/>
      <c r="D40" s="184"/>
      <c r="E40" s="184"/>
      <c r="F40" s="184" t="s">
        <v>380</v>
      </c>
      <c r="G40" s="184" t="s">
        <v>380</v>
      </c>
      <c r="H40" s="189"/>
    </row>
    <row r="41" spans="1:8" ht="23.25">
      <c r="A41" s="188" t="s">
        <v>426</v>
      </c>
      <c r="B41" s="184"/>
      <c r="C41" s="184" t="s">
        <v>18</v>
      </c>
      <c r="D41" s="184" t="s">
        <v>18</v>
      </c>
      <c r="E41" s="184" t="s">
        <v>18</v>
      </c>
      <c r="F41" s="184" t="s">
        <v>375</v>
      </c>
      <c r="G41" s="184" t="s">
        <v>375</v>
      </c>
      <c r="H41" s="189">
        <v>6400</v>
      </c>
    </row>
    <row r="42" spans="1:8" ht="23.25">
      <c r="A42" s="184"/>
      <c r="B42" s="184"/>
      <c r="C42" s="184"/>
      <c r="D42" s="184"/>
      <c r="E42" s="184"/>
      <c r="F42" s="184" t="s">
        <v>370</v>
      </c>
      <c r="G42" s="184" t="s">
        <v>370</v>
      </c>
      <c r="H42" s="184"/>
    </row>
    <row r="43" spans="1:8" ht="23.25">
      <c r="A43" s="406" t="s">
        <v>45</v>
      </c>
      <c r="B43" s="407"/>
      <c r="C43" s="407"/>
      <c r="D43" s="407"/>
      <c r="E43" s="407"/>
      <c r="F43" s="407"/>
      <c r="G43" s="408"/>
      <c r="H43" s="194">
        <f>SUM(H28:H42)</f>
        <v>285032.97</v>
      </c>
    </row>
    <row r="44" spans="1:8" ht="23.25">
      <c r="A44" s="328"/>
      <c r="B44" s="328"/>
      <c r="C44" s="328"/>
      <c r="D44" s="328"/>
      <c r="E44" s="328"/>
      <c r="F44" s="328"/>
      <c r="G44" s="328"/>
      <c r="H44" s="329"/>
    </row>
    <row r="45" spans="1:8" ht="23.25">
      <c r="A45" s="403" t="s">
        <v>288</v>
      </c>
      <c r="B45" s="403"/>
      <c r="C45" s="403"/>
      <c r="D45" s="403"/>
      <c r="E45" s="403"/>
      <c r="F45" s="403"/>
      <c r="G45" s="403"/>
      <c r="H45" s="403"/>
    </row>
    <row r="46" spans="1:8" ht="23.25">
      <c r="A46" s="405" t="s">
        <v>289</v>
      </c>
      <c r="B46" s="405"/>
      <c r="C46" s="405"/>
      <c r="D46" s="405"/>
      <c r="E46" s="405"/>
      <c r="F46" s="405"/>
      <c r="G46" s="405"/>
      <c r="H46" s="405"/>
    </row>
    <row r="47" spans="1:8" ht="23.25">
      <c r="A47" s="404" t="s">
        <v>417</v>
      </c>
      <c r="B47" s="404"/>
      <c r="C47" s="404"/>
      <c r="D47" s="404"/>
      <c r="E47" s="404"/>
      <c r="F47" s="404"/>
      <c r="G47" s="404"/>
      <c r="H47" s="404"/>
    </row>
    <row r="48" spans="1:8" ht="23.25">
      <c r="A48" s="248" t="s">
        <v>290</v>
      </c>
      <c r="B48" s="250" t="s">
        <v>291</v>
      </c>
      <c r="C48" s="248" t="s">
        <v>293</v>
      </c>
      <c r="D48" s="248" t="s">
        <v>294</v>
      </c>
      <c r="E48" s="248" t="s">
        <v>295</v>
      </c>
      <c r="F48" s="248" t="s">
        <v>296</v>
      </c>
      <c r="G48" s="248" t="s">
        <v>297</v>
      </c>
      <c r="H48" s="248" t="s">
        <v>47</v>
      </c>
    </row>
    <row r="49" spans="1:8" ht="23.25">
      <c r="A49" s="249"/>
      <c r="B49" s="251" t="s">
        <v>292</v>
      </c>
      <c r="C49" s="249"/>
      <c r="D49" s="249"/>
      <c r="E49" s="249"/>
      <c r="F49" s="249"/>
      <c r="G49" s="249"/>
      <c r="H49" s="249"/>
    </row>
    <row r="50" spans="1:8" ht="23.25">
      <c r="A50" s="182"/>
      <c r="B50" s="183"/>
      <c r="C50" s="406" t="s">
        <v>381</v>
      </c>
      <c r="D50" s="407"/>
      <c r="E50" s="407"/>
      <c r="F50" s="408"/>
      <c r="G50" s="182"/>
      <c r="H50" s="330">
        <f>SUM(H43)</f>
        <v>285032.97</v>
      </c>
    </row>
    <row r="51" spans="1:8" ht="23.25">
      <c r="A51" s="184" t="s">
        <v>12</v>
      </c>
      <c r="B51" s="188"/>
      <c r="C51" s="184" t="s">
        <v>187</v>
      </c>
      <c r="D51" s="184" t="s">
        <v>187</v>
      </c>
      <c r="E51" s="184" t="s">
        <v>19</v>
      </c>
      <c r="F51" s="184" t="s">
        <v>374</v>
      </c>
      <c r="G51" s="184" t="s">
        <v>374</v>
      </c>
      <c r="H51" s="189">
        <v>20000</v>
      </c>
    </row>
    <row r="52" spans="1:8" ht="23.25">
      <c r="A52" s="184" t="s">
        <v>369</v>
      </c>
      <c r="B52" s="184"/>
      <c r="C52" s="184"/>
      <c r="D52" s="184"/>
      <c r="E52" s="184"/>
      <c r="F52" s="184" t="s">
        <v>371</v>
      </c>
      <c r="G52" s="184" t="s">
        <v>371</v>
      </c>
      <c r="H52" s="184"/>
    </row>
    <row r="53" spans="1:8" ht="23.25">
      <c r="A53" s="188" t="s">
        <v>426</v>
      </c>
      <c r="B53" s="184"/>
      <c r="C53" s="184" t="s">
        <v>192</v>
      </c>
      <c r="D53" s="184" t="s">
        <v>187</v>
      </c>
      <c r="E53" s="184" t="s">
        <v>19</v>
      </c>
      <c r="F53" s="184" t="s">
        <v>382</v>
      </c>
      <c r="G53" s="184" t="s">
        <v>382</v>
      </c>
      <c r="H53" s="189">
        <v>7328</v>
      </c>
    </row>
    <row r="54" spans="1:8" ht="23.25">
      <c r="A54" s="184"/>
      <c r="B54" s="188"/>
      <c r="C54" s="184"/>
      <c r="D54" s="184" t="s">
        <v>427</v>
      </c>
      <c r="E54" s="184"/>
      <c r="F54" s="184"/>
      <c r="G54" s="184"/>
      <c r="H54" s="189"/>
    </row>
    <row r="55" spans="1:8" ht="23.25">
      <c r="A55" s="191"/>
      <c r="B55" s="192"/>
      <c r="C55" s="192" t="s">
        <v>299</v>
      </c>
      <c r="D55" s="193" t="s">
        <v>302</v>
      </c>
      <c r="E55" s="192" t="s">
        <v>428</v>
      </c>
      <c r="F55" s="191" t="s">
        <v>394</v>
      </c>
      <c r="G55" s="191" t="s">
        <v>394</v>
      </c>
      <c r="H55" s="189">
        <v>16200</v>
      </c>
    </row>
    <row r="56" spans="1:8" ht="23.25">
      <c r="A56" s="184"/>
      <c r="B56" s="184"/>
      <c r="C56" s="184" t="s">
        <v>300</v>
      </c>
      <c r="D56" s="184"/>
      <c r="E56" s="184" t="s">
        <v>429</v>
      </c>
      <c r="F56" s="184" t="s">
        <v>393</v>
      </c>
      <c r="G56" s="184" t="s">
        <v>393</v>
      </c>
      <c r="H56" s="189"/>
    </row>
    <row r="57" spans="1:8" ht="23.25">
      <c r="A57" s="184"/>
      <c r="B57" s="184"/>
      <c r="C57" s="184"/>
      <c r="D57" s="184"/>
      <c r="E57" s="184"/>
      <c r="F57" s="184"/>
      <c r="G57" s="184"/>
      <c r="H57" s="184"/>
    </row>
    <row r="58" spans="1:8" ht="23.25">
      <c r="A58" s="406" t="s">
        <v>45</v>
      </c>
      <c r="B58" s="407"/>
      <c r="C58" s="407"/>
      <c r="D58" s="407"/>
      <c r="E58" s="407"/>
      <c r="F58" s="407"/>
      <c r="G58" s="408"/>
      <c r="H58" s="194">
        <f>SUM(H50:H57)</f>
        <v>328560.97</v>
      </c>
    </row>
    <row r="59" spans="1:8" ht="23.25">
      <c r="A59" s="187"/>
      <c r="B59" s="187"/>
      <c r="C59" s="187"/>
      <c r="D59" s="187"/>
      <c r="E59" s="187"/>
      <c r="F59" s="187"/>
      <c r="G59" s="187"/>
      <c r="H59" s="187"/>
    </row>
    <row r="60" spans="1:8" ht="23.25">
      <c r="A60" s="187"/>
      <c r="B60" s="187"/>
      <c r="C60" s="187"/>
      <c r="D60" s="187"/>
      <c r="E60" s="187"/>
      <c r="F60" s="187"/>
      <c r="G60" s="187"/>
      <c r="H60" s="187"/>
    </row>
    <row r="61" spans="1:8" ht="23.25">
      <c r="A61" s="187"/>
      <c r="B61" s="187"/>
      <c r="C61" s="187"/>
      <c r="D61" s="187"/>
      <c r="E61" s="187"/>
      <c r="F61" s="187"/>
      <c r="G61" s="187"/>
      <c r="H61" s="187"/>
    </row>
    <row r="62" spans="1:8" ht="23.25">
      <c r="A62" s="187"/>
      <c r="B62" s="187"/>
      <c r="C62" s="187"/>
      <c r="D62" s="187"/>
      <c r="E62" s="187"/>
      <c r="F62" s="187"/>
      <c r="G62" s="187"/>
      <c r="H62" s="187"/>
    </row>
    <row r="63" spans="1:8" ht="23.25">
      <c r="A63" s="187"/>
      <c r="B63" s="187"/>
      <c r="C63" s="187"/>
      <c r="D63" s="187"/>
      <c r="E63" s="187"/>
      <c r="F63" s="187"/>
      <c r="G63" s="187"/>
      <c r="H63" s="187"/>
    </row>
    <row r="64" spans="1:8" ht="23.25">
      <c r="A64" s="187"/>
      <c r="B64" s="187"/>
      <c r="C64" s="187"/>
      <c r="D64" s="187"/>
      <c r="E64" s="187"/>
      <c r="F64" s="187"/>
      <c r="G64" s="187"/>
      <c r="H64" s="187"/>
    </row>
    <row r="65" spans="1:8" ht="23.25">
      <c r="A65" s="187"/>
      <c r="B65" s="187"/>
      <c r="C65" s="187"/>
      <c r="D65" s="187"/>
      <c r="E65" s="187"/>
      <c r="F65" s="187"/>
      <c r="G65" s="187"/>
      <c r="H65" s="187"/>
    </row>
    <row r="66" spans="1:8" ht="23.25">
      <c r="A66" s="187"/>
      <c r="B66" s="187"/>
      <c r="C66" s="187"/>
      <c r="D66" s="187"/>
      <c r="E66" s="187"/>
      <c r="F66" s="187"/>
      <c r="G66" s="187"/>
      <c r="H66" s="187"/>
    </row>
    <row r="67" spans="1:8" ht="23.25">
      <c r="A67" s="187"/>
      <c r="B67" s="187"/>
      <c r="C67" s="187"/>
      <c r="D67" s="187"/>
      <c r="E67" s="187"/>
      <c r="F67" s="187"/>
      <c r="G67" s="187"/>
      <c r="H67" s="187"/>
    </row>
    <row r="68" spans="1:8" ht="23.25">
      <c r="A68" s="187"/>
      <c r="B68" s="187"/>
      <c r="C68" s="187"/>
      <c r="D68" s="187"/>
      <c r="E68" s="187"/>
      <c r="F68" s="187"/>
      <c r="G68" s="187"/>
      <c r="H68" s="187"/>
    </row>
    <row r="69" spans="1:8" ht="23.25">
      <c r="A69" s="187"/>
      <c r="B69" s="187"/>
      <c r="C69" s="187"/>
      <c r="D69" s="187"/>
      <c r="E69" s="187"/>
      <c r="F69" s="187"/>
      <c r="G69" s="187"/>
      <c r="H69" s="187"/>
    </row>
    <row r="70" spans="1:8" ht="23.25">
      <c r="A70" s="187"/>
      <c r="B70" s="187"/>
      <c r="C70" s="187"/>
      <c r="D70" s="187"/>
      <c r="E70" s="187"/>
      <c r="F70" s="187"/>
      <c r="G70" s="187"/>
      <c r="H70" s="187"/>
    </row>
    <row r="71" spans="1:8" ht="23.25">
      <c r="A71" s="187"/>
      <c r="B71" s="187"/>
      <c r="C71" s="187"/>
      <c r="D71" s="187"/>
      <c r="E71" s="187"/>
      <c r="F71" s="187"/>
      <c r="G71" s="187"/>
      <c r="H71" s="187"/>
    </row>
    <row r="72" spans="1:8" ht="23.25">
      <c r="A72" s="187"/>
      <c r="B72" s="187"/>
      <c r="C72" s="187"/>
      <c r="D72" s="187"/>
      <c r="E72" s="187"/>
      <c r="F72" s="187"/>
      <c r="G72" s="187"/>
      <c r="H72" s="187"/>
    </row>
    <row r="73" spans="1:8" ht="23.25">
      <c r="A73" s="187"/>
      <c r="B73" s="187"/>
      <c r="C73" s="187"/>
      <c r="D73" s="187"/>
      <c r="E73" s="187"/>
      <c r="F73" s="187"/>
      <c r="G73" s="187"/>
      <c r="H73" s="187"/>
    </row>
    <row r="74" spans="1:8" ht="23.25">
      <c r="A74" s="187"/>
      <c r="B74" s="187"/>
      <c r="C74" s="187"/>
      <c r="D74" s="187"/>
      <c r="E74" s="187"/>
      <c r="F74" s="187"/>
      <c r="G74" s="187"/>
      <c r="H74" s="187"/>
    </row>
    <row r="75" spans="1:8" ht="23.25">
      <c r="A75" s="187"/>
      <c r="B75" s="187"/>
      <c r="C75" s="187"/>
      <c r="D75" s="187"/>
      <c r="E75" s="187"/>
      <c r="F75" s="187"/>
      <c r="G75" s="187"/>
      <c r="H75" s="187"/>
    </row>
    <row r="76" spans="1:8" ht="23.25">
      <c r="A76" s="187"/>
      <c r="B76" s="187"/>
      <c r="C76" s="187"/>
      <c r="D76" s="187"/>
      <c r="E76" s="187"/>
      <c r="F76" s="187"/>
      <c r="G76" s="187"/>
      <c r="H76" s="187"/>
    </row>
    <row r="77" spans="1:8" ht="23.25">
      <c r="A77" s="187"/>
      <c r="B77" s="187"/>
      <c r="C77" s="187"/>
      <c r="D77" s="187"/>
      <c r="E77" s="187"/>
      <c r="F77" s="187"/>
      <c r="G77" s="187"/>
      <c r="H77" s="187"/>
    </row>
    <row r="78" spans="1:8" ht="23.25">
      <c r="A78" s="187"/>
      <c r="B78" s="187"/>
      <c r="C78" s="187"/>
      <c r="D78" s="187"/>
      <c r="E78" s="187"/>
      <c r="F78" s="187"/>
      <c r="G78" s="187"/>
      <c r="H78" s="187"/>
    </row>
    <row r="79" spans="1:8" ht="23.25">
      <c r="A79" s="187"/>
      <c r="B79" s="187"/>
      <c r="C79" s="187"/>
      <c r="D79" s="187"/>
      <c r="E79" s="187"/>
      <c r="F79" s="187"/>
      <c r="G79" s="187"/>
      <c r="H79" s="187"/>
    </row>
    <row r="80" spans="1:8" ht="23.25">
      <c r="A80" s="187"/>
      <c r="B80" s="187"/>
      <c r="C80" s="187"/>
      <c r="D80" s="187"/>
      <c r="E80" s="187"/>
      <c r="F80" s="187"/>
      <c r="G80" s="187"/>
      <c r="H80" s="187"/>
    </row>
    <row r="81" spans="1:8" ht="23.25">
      <c r="A81" s="187"/>
      <c r="B81" s="187"/>
      <c r="C81" s="187"/>
      <c r="D81" s="187"/>
      <c r="E81" s="187"/>
      <c r="F81" s="187"/>
      <c r="G81" s="187"/>
      <c r="H81" s="187"/>
    </row>
    <row r="82" spans="1:8" ht="23.25">
      <c r="A82" s="187"/>
      <c r="B82" s="187"/>
      <c r="C82" s="187"/>
      <c r="D82" s="187"/>
      <c r="E82" s="187"/>
      <c r="F82" s="187"/>
      <c r="G82" s="187"/>
      <c r="H82" s="187"/>
    </row>
    <row r="83" spans="1:8" ht="23.25">
      <c r="A83" s="187"/>
      <c r="B83" s="187"/>
      <c r="C83" s="187"/>
      <c r="D83" s="187"/>
      <c r="E83" s="187"/>
      <c r="F83" s="187"/>
      <c r="G83" s="187"/>
      <c r="H83" s="187"/>
    </row>
    <row r="84" spans="1:8" ht="23.25">
      <c r="A84" s="187"/>
      <c r="B84" s="187"/>
      <c r="C84" s="187"/>
      <c r="D84" s="187"/>
      <c r="E84" s="187"/>
      <c r="F84" s="187"/>
      <c r="G84" s="187"/>
      <c r="H84" s="187"/>
    </row>
    <row r="85" spans="1:8" ht="23.25">
      <c r="A85" s="187"/>
      <c r="B85" s="187"/>
      <c r="C85" s="187"/>
      <c r="D85" s="187"/>
      <c r="E85" s="187"/>
      <c r="F85" s="187"/>
      <c r="G85" s="187"/>
      <c r="H85" s="187"/>
    </row>
    <row r="86" spans="1:8" ht="23.25">
      <c r="A86" s="187"/>
      <c r="B86" s="187"/>
      <c r="C86" s="187"/>
      <c r="D86" s="187"/>
      <c r="E86" s="187"/>
      <c r="F86" s="187"/>
      <c r="G86" s="187"/>
      <c r="H86" s="187"/>
    </row>
    <row r="87" spans="1:8" ht="23.25">
      <c r="A87" s="187"/>
      <c r="B87" s="187"/>
      <c r="C87" s="187"/>
      <c r="D87" s="187"/>
      <c r="E87" s="187"/>
      <c r="F87" s="187"/>
      <c r="G87" s="187"/>
      <c r="H87" s="187"/>
    </row>
    <row r="88" spans="1:8" ht="23.25">
      <c r="A88" s="187"/>
      <c r="B88" s="187"/>
      <c r="C88" s="187"/>
      <c r="D88" s="187"/>
      <c r="E88" s="187"/>
      <c r="F88" s="187"/>
      <c r="G88" s="187"/>
      <c r="H88" s="187"/>
    </row>
    <row r="89" spans="1:8" ht="23.25">
      <c r="A89" s="187"/>
      <c r="B89" s="187"/>
      <c r="C89" s="187"/>
      <c r="D89" s="187"/>
      <c r="E89" s="187"/>
      <c r="F89" s="187"/>
      <c r="G89" s="187"/>
      <c r="H89" s="187"/>
    </row>
    <row r="90" spans="1:8" ht="23.25">
      <c r="A90" s="187"/>
      <c r="B90" s="187"/>
      <c r="C90" s="187"/>
      <c r="D90" s="187"/>
      <c r="E90" s="187"/>
      <c r="F90" s="187"/>
      <c r="G90" s="187"/>
      <c r="H90" s="187"/>
    </row>
    <row r="91" spans="1:8" ht="23.25">
      <c r="A91" s="187"/>
      <c r="B91" s="187"/>
      <c r="C91" s="187"/>
      <c r="D91" s="187"/>
      <c r="E91" s="187"/>
      <c r="F91" s="187"/>
      <c r="G91" s="187"/>
      <c r="H91" s="187"/>
    </row>
    <row r="92" spans="1:8" ht="23.25">
      <c r="A92" s="187"/>
      <c r="B92" s="187"/>
      <c r="C92" s="187"/>
      <c r="D92" s="187"/>
      <c r="E92" s="187"/>
      <c r="F92" s="187"/>
      <c r="G92" s="187"/>
      <c r="H92" s="187"/>
    </row>
    <row r="93" spans="1:8" ht="23.25">
      <c r="A93" s="187"/>
      <c r="B93" s="187"/>
      <c r="C93" s="187"/>
      <c r="D93" s="187"/>
      <c r="E93" s="187"/>
      <c r="F93" s="187"/>
      <c r="G93" s="187"/>
      <c r="H93" s="187"/>
    </row>
    <row r="94" spans="1:8" ht="23.25">
      <c r="A94" s="187"/>
      <c r="B94" s="187"/>
      <c r="C94" s="187"/>
      <c r="D94" s="187"/>
      <c r="E94" s="187"/>
      <c r="F94" s="187"/>
      <c r="G94" s="187"/>
      <c r="H94" s="187"/>
    </row>
    <row r="95" spans="1:8" ht="23.25">
      <c r="A95" s="187"/>
      <c r="B95" s="187"/>
      <c r="C95" s="187"/>
      <c r="D95" s="187"/>
      <c r="E95" s="187"/>
      <c r="F95" s="187"/>
      <c r="G95" s="187"/>
      <c r="H95" s="187"/>
    </row>
    <row r="96" spans="1:8" ht="23.25">
      <c r="A96" s="187"/>
      <c r="B96" s="187"/>
      <c r="C96" s="187"/>
      <c r="D96" s="187"/>
      <c r="E96" s="187"/>
      <c r="F96" s="187"/>
      <c r="G96" s="187"/>
      <c r="H96" s="187"/>
    </row>
    <row r="97" spans="1:8" ht="23.25">
      <c r="A97" s="187"/>
      <c r="B97" s="187"/>
      <c r="C97" s="187"/>
      <c r="D97" s="187"/>
      <c r="E97" s="187"/>
      <c r="F97" s="187"/>
      <c r="G97" s="187"/>
      <c r="H97" s="187"/>
    </row>
    <row r="98" spans="1:8" ht="23.25">
      <c r="A98" s="187"/>
      <c r="B98" s="187"/>
      <c r="C98" s="187"/>
      <c r="D98" s="187"/>
      <c r="E98" s="187"/>
      <c r="F98" s="187"/>
      <c r="G98" s="187"/>
      <c r="H98" s="187"/>
    </row>
    <row r="99" spans="1:8" ht="23.25">
      <c r="A99" s="187"/>
      <c r="B99" s="187"/>
      <c r="C99" s="187"/>
      <c r="D99" s="187"/>
      <c r="E99" s="187"/>
      <c r="F99" s="187"/>
      <c r="G99" s="187"/>
      <c r="H99" s="187"/>
    </row>
    <row r="100" spans="1:8" ht="23.25">
      <c r="A100" s="187"/>
      <c r="B100" s="187"/>
      <c r="C100" s="187"/>
      <c r="D100" s="187"/>
      <c r="E100" s="187"/>
      <c r="F100" s="187"/>
      <c r="G100" s="187"/>
      <c r="H100" s="187"/>
    </row>
    <row r="101" spans="1:8" ht="23.25">
      <c r="A101" s="187"/>
      <c r="B101" s="187"/>
      <c r="C101" s="187"/>
      <c r="D101" s="187"/>
      <c r="E101" s="187"/>
      <c r="F101" s="187"/>
      <c r="G101" s="187"/>
      <c r="H101" s="187"/>
    </row>
    <row r="102" spans="1:8" ht="23.25">
      <c r="A102" s="187"/>
      <c r="B102" s="187"/>
      <c r="C102" s="187"/>
      <c r="D102" s="187"/>
      <c r="E102" s="187"/>
      <c r="F102" s="187"/>
      <c r="G102" s="187"/>
      <c r="H102" s="187"/>
    </row>
    <row r="103" spans="1:8" ht="23.25">
      <c r="A103" s="187"/>
      <c r="B103" s="187"/>
      <c r="C103" s="187"/>
      <c r="D103" s="187"/>
      <c r="E103" s="187"/>
      <c r="F103" s="187"/>
      <c r="G103" s="187"/>
      <c r="H103" s="187"/>
    </row>
    <row r="104" spans="1:8" ht="23.25">
      <c r="A104" s="187"/>
      <c r="B104" s="187"/>
      <c r="C104" s="187"/>
      <c r="D104" s="187"/>
      <c r="E104" s="187"/>
      <c r="F104" s="187"/>
      <c r="G104" s="187"/>
      <c r="H104" s="187"/>
    </row>
    <row r="105" spans="1:8" ht="23.25">
      <c r="A105" s="187"/>
      <c r="B105" s="187"/>
      <c r="C105" s="187"/>
      <c r="D105" s="187"/>
      <c r="E105" s="187"/>
      <c r="F105" s="187"/>
      <c r="G105" s="187"/>
      <c r="H105" s="187"/>
    </row>
    <row r="106" spans="1:8" ht="23.25">
      <c r="A106" s="187"/>
      <c r="B106" s="187"/>
      <c r="C106" s="187"/>
      <c r="D106" s="187"/>
      <c r="E106" s="187"/>
      <c r="F106" s="187"/>
      <c r="G106" s="187"/>
      <c r="H106" s="187"/>
    </row>
  </sheetData>
  <sheetProtection/>
  <mergeCells count="13">
    <mergeCell ref="A25:H25"/>
    <mergeCell ref="A43:G43"/>
    <mergeCell ref="A45:H45"/>
    <mergeCell ref="A1:H1"/>
    <mergeCell ref="A3:H3"/>
    <mergeCell ref="A2:H2"/>
    <mergeCell ref="A46:H46"/>
    <mergeCell ref="A47:H47"/>
    <mergeCell ref="A58:G58"/>
    <mergeCell ref="C50:F50"/>
    <mergeCell ref="A21:G21"/>
    <mergeCell ref="A23:H23"/>
    <mergeCell ref="A24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0.2890625" style="148" customWidth="1"/>
    <col min="2" max="2" width="10.28125" style="148" customWidth="1"/>
    <col min="3" max="3" width="12.00390625" style="148" customWidth="1"/>
    <col min="4" max="4" width="24.7109375" style="148" customWidth="1"/>
    <col min="5" max="5" width="14.140625" style="148" customWidth="1"/>
    <col min="6" max="6" width="11.7109375" style="148" customWidth="1"/>
    <col min="7" max="7" width="13.7109375" style="148" customWidth="1"/>
    <col min="8" max="8" width="9.140625" style="148" customWidth="1"/>
    <col min="9" max="9" width="12.00390625" style="148" customWidth="1"/>
    <col min="10" max="10" width="27.00390625" style="148" customWidth="1"/>
    <col min="11" max="16384" width="9.140625" style="148" customWidth="1"/>
  </cols>
  <sheetData>
    <row r="1" spans="1:10" ht="23.25">
      <c r="A1" s="414" t="s">
        <v>176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23.25">
      <c r="A2" s="414" t="s">
        <v>403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3.25">
      <c r="A3" s="414" t="s">
        <v>404</v>
      </c>
      <c r="B3" s="414"/>
      <c r="C3" s="414"/>
      <c r="D3" s="414"/>
      <c r="E3" s="414"/>
      <c r="F3" s="414"/>
      <c r="G3" s="414"/>
      <c r="H3" s="414"/>
      <c r="I3" s="414"/>
      <c r="J3" s="414"/>
    </row>
    <row r="4" spans="1:10" ht="23.25">
      <c r="A4" s="195"/>
      <c r="B4" s="195"/>
      <c r="C4" s="196"/>
      <c r="D4" s="197"/>
      <c r="E4" s="198"/>
      <c r="F4" s="198"/>
      <c r="G4" s="197"/>
      <c r="H4" s="197"/>
      <c r="I4" s="197"/>
      <c r="J4" s="195"/>
    </row>
    <row r="5" spans="1:10" ht="23.25">
      <c r="A5" s="195"/>
      <c r="B5" s="200" t="s">
        <v>416</v>
      </c>
      <c r="C5" s="201"/>
      <c r="D5" s="202"/>
      <c r="E5" s="203"/>
      <c r="F5" s="203"/>
      <c r="G5" s="202"/>
      <c r="H5" s="202"/>
      <c r="I5" s="202"/>
      <c r="J5" s="202"/>
    </row>
    <row r="6" spans="1:10" ht="23.25">
      <c r="A6" s="199"/>
      <c r="B6" s="415" t="s">
        <v>295</v>
      </c>
      <c r="C6" s="415" t="s">
        <v>2</v>
      </c>
      <c r="D6" s="415" t="s">
        <v>297</v>
      </c>
      <c r="E6" s="204" t="s">
        <v>405</v>
      </c>
      <c r="F6" s="415" t="s">
        <v>51</v>
      </c>
      <c r="G6" s="409" t="s">
        <v>48</v>
      </c>
      <c r="H6" s="409" t="s">
        <v>49</v>
      </c>
      <c r="I6" s="409" t="s">
        <v>406</v>
      </c>
      <c r="J6" s="409" t="s">
        <v>50</v>
      </c>
    </row>
    <row r="7" spans="1:10" ht="23.25">
      <c r="A7" s="199"/>
      <c r="B7" s="416"/>
      <c r="C7" s="416"/>
      <c r="D7" s="416"/>
      <c r="E7" s="205" t="s">
        <v>407</v>
      </c>
      <c r="F7" s="416"/>
      <c r="G7" s="410"/>
      <c r="H7" s="410"/>
      <c r="I7" s="410"/>
      <c r="J7" s="410"/>
    </row>
    <row r="8" spans="1:10" ht="23.25">
      <c r="A8" s="199"/>
      <c r="B8" s="206" t="s">
        <v>410</v>
      </c>
      <c r="C8" s="207" t="s">
        <v>411</v>
      </c>
      <c r="D8" s="208" t="s">
        <v>414</v>
      </c>
      <c r="E8" s="209">
        <v>72210</v>
      </c>
      <c r="F8" s="209">
        <v>72210</v>
      </c>
      <c r="G8" s="210">
        <v>72210</v>
      </c>
      <c r="H8" s="210">
        <f>SUM(E8-G8)</f>
        <v>0</v>
      </c>
      <c r="I8" s="211"/>
      <c r="J8" s="212"/>
    </row>
    <row r="9" spans="1:10" ht="23.25">
      <c r="A9" s="199"/>
      <c r="B9" s="213"/>
      <c r="C9" s="214" t="s">
        <v>412</v>
      </c>
      <c r="D9" s="215" t="s">
        <v>415</v>
      </c>
      <c r="E9" s="216"/>
      <c r="F9" s="216"/>
      <c r="G9" s="217"/>
      <c r="H9" s="217"/>
      <c r="I9" s="217"/>
      <c r="J9" s="218"/>
    </row>
    <row r="10" spans="1:10" ht="23.25">
      <c r="A10" s="199"/>
      <c r="B10" s="213"/>
      <c r="C10" s="214" t="s">
        <v>413</v>
      </c>
      <c r="D10" s="215"/>
      <c r="E10" s="216"/>
      <c r="F10" s="216"/>
      <c r="G10" s="217"/>
      <c r="H10" s="217"/>
      <c r="I10" s="217"/>
      <c r="J10" s="212"/>
    </row>
    <row r="11" spans="1:11" ht="23.25">
      <c r="A11" s="199"/>
      <c r="B11" s="206" t="s">
        <v>322</v>
      </c>
      <c r="C11" s="207" t="s">
        <v>321</v>
      </c>
      <c r="D11" s="208" t="s">
        <v>408</v>
      </c>
      <c r="E11" s="209">
        <v>204000</v>
      </c>
      <c r="F11" s="209">
        <v>202000</v>
      </c>
      <c r="G11" s="210">
        <v>202000</v>
      </c>
      <c r="H11" s="210">
        <f>SUM(E11-G11)</f>
        <v>2000</v>
      </c>
      <c r="I11" s="211"/>
      <c r="J11" s="212" t="s">
        <v>419</v>
      </c>
      <c r="K11" s="149"/>
    </row>
    <row r="12" spans="1:10" ht="23.25">
      <c r="A12" s="199"/>
      <c r="B12" s="213" t="s">
        <v>323</v>
      </c>
      <c r="C12" s="214" t="s">
        <v>304</v>
      </c>
      <c r="D12" s="215" t="s">
        <v>409</v>
      </c>
      <c r="E12" s="216"/>
      <c r="F12" s="216"/>
      <c r="G12" s="217"/>
      <c r="H12" s="217"/>
      <c r="I12" s="217"/>
      <c r="J12" s="218" t="s">
        <v>420</v>
      </c>
    </row>
    <row r="13" spans="1:10" ht="23.25">
      <c r="A13" s="199"/>
      <c r="B13" s="219"/>
      <c r="C13" s="214"/>
      <c r="D13" s="220"/>
      <c r="E13" s="216"/>
      <c r="F13" s="216"/>
      <c r="G13" s="217"/>
      <c r="H13" s="217"/>
      <c r="I13" s="217"/>
      <c r="J13" s="217" t="s">
        <v>421</v>
      </c>
    </row>
    <row r="14" spans="1:10" ht="23.25">
      <c r="A14" s="199"/>
      <c r="B14" s="221"/>
      <c r="C14" s="214"/>
      <c r="D14" s="220"/>
      <c r="E14" s="216"/>
      <c r="F14" s="216"/>
      <c r="G14" s="217"/>
      <c r="H14" s="217"/>
      <c r="I14" s="217"/>
      <c r="J14" s="212"/>
    </row>
    <row r="15" spans="1:10" ht="23.25">
      <c r="A15" s="199"/>
      <c r="B15" s="222"/>
      <c r="C15" s="223"/>
      <c r="D15" s="224"/>
      <c r="E15" s="225"/>
      <c r="F15" s="225"/>
      <c r="G15" s="226"/>
      <c r="H15" s="226"/>
      <c r="I15" s="226"/>
      <c r="J15" s="218"/>
    </row>
    <row r="16" spans="1:10" ht="24" thickBot="1">
      <c r="A16" s="199"/>
      <c r="B16" s="411" t="s">
        <v>45</v>
      </c>
      <c r="C16" s="412"/>
      <c r="D16" s="413"/>
      <c r="E16" s="227">
        <f>SUM(E8:E15)</f>
        <v>276210</v>
      </c>
      <c r="F16" s="228">
        <v>0</v>
      </c>
      <c r="G16" s="227">
        <f>SUM(G8:G15)</f>
        <v>274210</v>
      </c>
      <c r="H16" s="227">
        <f>SUM(H8:H15)</f>
        <v>2000</v>
      </c>
      <c r="I16" s="229">
        <f>SUM(I8:I15)</f>
        <v>0</v>
      </c>
      <c r="J16" s="230"/>
    </row>
    <row r="17" ht="24" thickTop="1"/>
  </sheetData>
  <sheetProtection/>
  <mergeCells count="12">
    <mergeCell ref="H6:H7"/>
    <mergeCell ref="I6:I7"/>
    <mergeCell ref="J6:J7"/>
    <mergeCell ref="B16:D16"/>
    <mergeCell ref="A1:J1"/>
    <mergeCell ref="A2:J2"/>
    <mergeCell ref="A3:J3"/>
    <mergeCell ref="B6:B7"/>
    <mergeCell ref="C6:C7"/>
    <mergeCell ref="D6:D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songkhla</dc:creator>
  <cp:keywords/>
  <dc:description/>
  <cp:lastModifiedBy>KKD Windows7 V.12_x86</cp:lastModifiedBy>
  <cp:lastPrinted>2018-03-29T05:23:11Z</cp:lastPrinted>
  <dcterms:created xsi:type="dcterms:W3CDTF">2006-03-14T03:17:49Z</dcterms:created>
  <dcterms:modified xsi:type="dcterms:W3CDTF">2018-05-25T04:13:34Z</dcterms:modified>
  <cp:category/>
  <cp:version/>
  <cp:contentType/>
  <cp:contentStatus/>
</cp:coreProperties>
</file>